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enn/Desktop/meta/reprint/zmena projektu/"/>
    </mc:Choice>
  </mc:AlternateContent>
  <xr:revisionPtr revIDLastSave="0" documentId="13_ncr:1_{EB118DED-3E6C-B142-9D46-B5CF84AC3E05}" xr6:coauthVersionLast="47" xr6:coauthVersionMax="47" xr10:uidLastSave="{00000000-0000-0000-0000-000000000000}"/>
  <bookViews>
    <workbookView xWindow="-3340" yWindow="-20540" windowWidth="34760" windowHeight="17820" tabRatio="550" xr2:uid="{00000000-000D-0000-FFFF-FFFF00000000}"/>
  </bookViews>
  <sheets>
    <sheet name="Rozpocet_ZoNFP" sheetId="1" r:id="rId1"/>
    <sheet name="Skyty_harok" sheetId="2" state="hidden" r:id="rId2"/>
    <sheet name="Hlavné aktivity projektu" sheetId="5" r:id="rId3"/>
    <sheet name="Aktivity výstupov projektu" sheetId="4" r:id="rId4"/>
    <sheet name="Limity" sheetId="3" r:id="rId5"/>
  </sheets>
  <externalReferences>
    <externalReference r:id="rId6"/>
  </externalReferences>
  <definedNames>
    <definedName name="_xlnm._FilterDatabase" localSheetId="0" hidden="1">Rozpocet_ZoNFP!$A$2:$Q$79</definedName>
    <definedName name="_Hlk26183371" localSheetId="3">'Aktivity výstupov projektu'!$A$9</definedName>
    <definedName name="Pozicie">[1]Ciselniky!$B$3:$B$27</definedName>
    <definedName name="_xlnm.Print_Area" localSheetId="0">Rozpocet_ZoNFP!$A$1:$Q$79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J51" i="1" s="1"/>
  <c r="M51" i="1" s="1"/>
  <c r="I67" i="1"/>
  <c r="I50" i="1"/>
  <c r="I49" i="1"/>
  <c r="I48" i="1"/>
  <c r="I47" i="1"/>
  <c r="I34" i="1"/>
  <c r="I33" i="1"/>
  <c r="K51" i="1" l="1"/>
  <c r="J67" i="1"/>
  <c r="M67" i="1" s="1"/>
  <c r="J47" i="1"/>
  <c r="M47" i="1" s="1"/>
  <c r="J49" i="1"/>
  <c r="M49" i="1" s="1"/>
  <c r="J48" i="1"/>
  <c r="M48" i="1" s="1"/>
  <c r="J50" i="1"/>
  <c r="M50" i="1" s="1"/>
  <c r="J33" i="1"/>
  <c r="M33" i="1" s="1"/>
  <c r="J34" i="1"/>
  <c r="M34" i="1" s="1"/>
  <c r="I62" i="1"/>
  <c r="I63" i="1"/>
  <c r="J63" i="1" s="1"/>
  <c r="M63" i="1" s="1"/>
  <c r="I43" i="1"/>
  <c r="I44" i="1"/>
  <c r="J44" i="1" s="1"/>
  <c r="M44" i="1" s="1"/>
  <c r="I26" i="1"/>
  <c r="I27" i="1"/>
  <c r="J27" i="1" s="1"/>
  <c r="M27" i="1" s="1"/>
  <c r="K67" i="1" l="1"/>
  <c r="K50" i="1"/>
  <c r="K49" i="1"/>
  <c r="K48" i="1"/>
  <c r="K47" i="1"/>
  <c r="K34" i="1"/>
  <c r="K33" i="1"/>
  <c r="J26" i="1"/>
  <c r="M26" i="1" s="1"/>
  <c r="J43" i="1"/>
  <c r="M43" i="1" s="1"/>
  <c r="J62" i="1"/>
  <c r="M62" i="1" s="1"/>
  <c r="K27" i="1"/>
  <c r="K44" i="1"/>
  <c r="K63" i="1"/>
  <c r="I7" i="1"/>
  <c r="J7" i="1" s="1"/>
  <c r="I8" i="1"/>
  <c r="J8" i="1" s="1"/>
  <c r="M8" i="1" s="1"/>
  <c r="A6" i="1"/>
  <c r="A7" i="1"/>
  <c r="A8" i="1"/>
  <c r="A9" i="1"/>
  <c r="A10" i="1"/>
  <c r="A11" i="1"/>
  <c r="A12" i="1"/>
  <c r="A13" i="1"/>
  <c r="D16" i="3"/>
  <c r="D15" i="3"/>
  <c r="D14" i="3"/>
  <c r="D13" i="3"/>
  <c r="D12" i="3"/>
  <c r="D11" i="3"/>
  <c r="D10" i="3"/>
  <c r="D9" i="3"/>
  <c r="D8" i="3"/>
  <c r="D7" i="3"/>
  <c r="D6" i="3"/>
  <c r="D5" i="3"/>
  <c r="A5" i="1"/>
  <c r="K62" i="1" l="1"/>
  <c r="K26" i="1"/>
  <c r="K43" i="1"/>
  <c r="K8" i="1"/>
  <c r="M7" i="1"/>
  <c r="K7" i="1"/>
  <c r="I30" i="1"/>
  <c r="J30" i="1" s="1"/>
  <c r="I31" i="1"/>
  <c r="J31" i="1" s="1"/>
  <c r="M31" i="1" s="1"/>
  <c r="I11" i="1"/>
  <c r="J11" i="1" s="1"/>
  <c r="M11" i="1" s="1"/>
  <c r="I12" i="1"/>
  <c r="K31" i="1" l="1"/>
  <c r="K30" i="1"/>
  <c r="M30" i="1"/>
  <c r="K11" i="1"/>
  <c r="J12" i="1"/>
  <c r="M12" i="1" s="1"/>
  <c r="K12" i="1" l="1"/>
  <c r="I15" i="1" l="1"/>
  <c r="I16" i="1"/>
  <c r="I17" i="1"/>
  <c r="I18" i="1"/>
  <c r="I19" i="1"/>
  <c r="J18" i="1" l="1"/>
  <c r="M18" i="1" s="1"/>
  <c r="J19" i="1"/>
  <c r="M19" i="1" s="1"/>
  <c r="J17" i="1"/>
  <c r="M17" i="1" s="1"/>
  <c r="J16" i="1"/>
  <c r="M16" i="1" s="1"/>
  <c r="J15" i="1"/>
  <c r="M15" i="1" s="1"/>
  <c r="N14" i="1" s="1"/>
  <c r="I64" i="1"/>
  <c r="J64" i="1" s="1"/>
  <c r="M64" i="1" s="1"/>
  <c r="I65" i="1"/>
  <c r="J65" i="1" s="1"/>
  <c r="M65" i="1" s="1"/>
  <c r="I66" i="1"/>
  <c r="J66" i="1" s="1"/>
  <c r="I69" i="1"/>
  <c r="I70" i="1"/>
  <c r="J70" i="1" s="1"/>
  <c r="M70" i="1" s="1"/>
  <c r="I46" i="1"/>
  <c r="J46" i="1" s="1"/>
  <c r="M46" i="1" s="1"/>
  <c r="I53" i="1"/>
  <c r="J53" i="1" s="1"/>
  <c r="M53" i="1" s="1"/>
  <c r="I54" i="1"/>
  <c r="J54" i="1" s="1"/>
  <c r="M54" i="1" s="1"/>
  <c r="I55" i="1"/>
  <c r="J55" i="1" s="1"/>
  <c r="I56" i="1"/>
  <c r="I57" i="1"/>
  <c r="I58" i="1"/>
  <c r="I36" i="1"/>
  <c r="I37" i="1"/>
  <c r="I38" i="1"/>
  <c r="J38" i="1" s="1"/>
  <c r="M38" i="1" s="1"/>
  <c r="I39" i="1"/>
  <c r="J39" i="1" s="1"/>
  <c r="M39" i="1" s="1"/>
  <c r="I75" i="1"/>
  <c r="K16" i="1" l="1"/>
  <c r="K17" i="1"/>
  <c r="K19" i="1"/>
  <c r="K70" i="1"/>
  <c r="K15" i="1"/>
  <c r="K18" i="1"/>
  <c r="K66" i="1"/>
  <c r="M66" i="1"/>
  <c r="J69" i="1"/>
  <c r="M69" i="1" s="1"/>
  <c r="N68" i="1" s="1"/>
  <c r="K65" i="1"/>
  <c r="K64" i="1"/>
  <c r="J58" i="1"/>
  <c r="M58" i="1" s="1"/>
  <c r="M55" i="1"/>
  <c r="K55" i="1"/>
  <c r="J57" i="1"/>
  <c r="M57" i="1" s="1"/>
  <c r="K54" i="1"/>
  <c r="J56" i="1"/>
  <c r="M56" i="1" s="1"/>
  <c r="K53" i="1"/>
  <c r="K46" i="1"/>
  <c r="K39" i="1"/>
  <c r="K38" i="1"/>
  <c r="J37" i="1"/>
  <c r="M37" i="1" s="1"/>
  <c r="J36" i="1"/>
  <c r="M36" i="1" s="1"/>
  <c r="N35" i="1" s="1"/>
  <c r="N52" i="1" l="1"/>
  <c r="K69" i="1"/>
  <c r="K58" i="1"/>
  <c r="K56" i="1"/>
  <c r="K57" i="1"/>
  <c r="K36" i="1"/>
  <c r="K37" i="1"/>
  <c r="I61" i="1" l="1"/>
  <c r="I60" i="1"/>
  <c r="J60" i="1" s="1"/>
  <c r="M60" i="1" s="1"/>
  <c r="K60" i="1" l="1"/>
  <c r="J61" i="1"/>
  <c r="M61" i="1" s="1"/>
  <c r="N59" i="1" s="1"/>
  <c r="K61" i="1" l="1"/>
  <c r="I42" i="1"/>
  <c r="I41" i="1"/>
  <c r="J41" i="1" s="1"/>
  <c r="M41" i="1" s="1"/>
  <c r="I45" i="1"/>
  <c r="I25" i="1"/>
  <c r="I24" i="1"/>
  <c r="I6" i="1"/>
  <c r="I5" i="1"/>
  <c r="J5" i="1" s="1"/>
  <c r="M5" i="1" s="1"/>
  <c r="I77" i="1"/>
  <c r="J77" i="1" s="1"/>
  <c r="M77" i="1" s="1"/>
  <c r="I74" i="1"/>
  <c r="J74" i="1" s="1"/>
  <c r="M74" i="1" s="1"/>
  <c r="I73" i="1"/>
  <c r="J73" i="1" s="1"/>
  <c r="M73" i="1" s="1"/>
  <c r="I72" i="1"/>
  <c r="I13" i="1"/>
  <c r="J13" i="1" s="1"/>
  <c r="I10" i="1"/>
  <c r="I9" i="1"/>
  <c r="J9" i="1" s="1"/>
  <c r="I32" i="1"/>
  <c r="J32" i="1" s="1"/>
  <c r="M32" i="1" s="1"/>
  <c r="I29" i="1"/>
  <c r="J29" i="1" s="1"/>
  <c r="M29" i="1" s="1"/>
  <c r="I28" i="1"/>
  <c r="J28" i="1" s="1"/>
  <c r="M28" i="1" s="1"/>
  <c r="J6" i="1" l="1"/>
  <c r="M6" i="1" s="1"/>
  <c r="J42" i="1"/>
  <c r="M42" i="1" s="1"/>
  <c r="K41" i="1"/>
  <c r="J45" i="1"/>
  <c r="M45" i="1" s="1"/>
  <c r="K74" i="1"/>
  <c r="D17" i="3"/>
  <c r="J72" i="1"/>
  <c r="M72" i="1" s="1"/>
  <c r="K73" i="1"/>
  <c r="K13" i="1"/>
  <c r="M13" i="1"/>
  <c r="K9" i="1"/>
  <c r="M9" i="1"/>
  <c r="K29" i="1"/>
  <c r="J10" i="1"/>
  <c r="M10" i="1" s="1"/>
  <c r="K28" i="1"/>
  <c r="J25" i="1"/>
  <c r="M25" i="1" s="1"/>
  <c r="K32" i="1"/>
  <c r="K5" i="1"/>
  <c r="E17" i="3"/>
  <c r="I78" i="1"/>
  <c r="K77" i="1"/>
  <c r="I22" i="1"/>
  <c r="I21" i="1"/>
  <c r="N40" i="1" l="1"/>
  <c r="N4" i="1"/>
  <c r="K6" i="1"/>
  <c r="G14" i="3"/>
  <c r="G6" i="3"/>
  <c r="G10" i="3"/>
  <c r="G16" i="3"/>
  <c r="G13" i="3"/>
  <c r="G5" i="3"/>
  <c r="G11" i="3"/>
  <c r="G9" i="3"/>
  <c r="G15" i="3"/>
  <c r="G7" i="3"/>
  <c r="G8" i="3"/>
  <c r="G12" i="3"/>
  <c r="K42" i="1"/>
  <c r="K45" i="1"/>
  <c r="K72" i="1"/>
  <c r="I79" i="1"/>
  <c r="J75" i="1"/>
  <c r="M75" i="1" s="1"/>
  <c r="N71" i="1" s="1"/>
  <c r="J78" i="1"/>
  <c r="M78" i="1" s="1"/>
  <c r="N76" i="1" s="1"/>
  <c r="K10" i="1"/>
  <c r="J24" i="1"/>
  <c r="M24" i="1" s="1"/>
  <c r="N23" i="1" s="1"/>
  <c r="K25" i="1"/>
  <c r="J22" i="1"/>
  <c r="M22" i="1" s="1"/>
  <c r="J21" i="1"/>
  <c r="K21" i="1" s="1"/>
  <c r="F17" i="3"/>
  <c r="K75" i="1" l="1"/>
  <c r="K22" i="1"/>
  <c r="K78" i="1"/>
  <c r="G17" i="3"/>
  <c r="M21" i="1"/>
  <c r="N20" i="1" s="1"/>
  <c r="N79" i="1" s="1"/>
  <c r="J79" i="1"/>
  <c r="K24" i="1"/>
  <c r="M79" i="1" l="1"/>
  <c r="K79" i="1"/>
</calcChain>
</file>

<file path=xl/sharedStrings.xml><?xml version="1.0" encoding="utf-8"?>
<sst xmlns="http://schemas.openxmlformats.org/spreadsheetml/2006/main" count="805" uniqueCount="242">
  <si>
    <t>Rozpočet projektu</t>
  </si>
  <si>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</si>
  <si>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</si>
  <si>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</si>
  <si>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</si>
  <si>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</si>
  <si>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</si>
  <si>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</si>
  <si>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</si>
  <si>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</si>
  <si>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Oprávnený výdavok (v EUR)</t>
  </si>
  <si>
    <t>Neoprávnený výdavok (v EUR)</t>
  </si>
  <si>
    <t>Intenzita pomoci (v %)</t>
  </si>
  <si>
    <t>Hodnota NFP          (v EUR)</t>
  </si>
  <si>
    <t>sumárny rozpočet na hlavné aktivity projektu</t>
  </si>
  <si>
    <t>Číslo VO/číslo DZ</t>
  </si>
  <si>
    <t xml:space="preserve">Komentár </t>
  </si>
  <si>
    <t>Výstup projektu</t>
  </si>
  <si>
    <t>Vybrať 1 z možností (hlavná aktivita alebo podporná aktivita).</t>
  </si>
  <si>
    <t>Výber z jednotlivých aktivít plánovaných pre projekt. Výber možný výlučne z preddefinovaných možnosť</t>
  </si>
  <si>
    <t>Uvádza sa skupina výdavkou v súlade s Príručkou oprávnenosti výdavkov prioritnej osi 7 Informačná spoločnosť OPII (príloha PpŽ - dopytovo orientované projek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</si>
  <si>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</si>
  <si>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</si>
  <si>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</si>
  <si>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</si>
  <si>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</si>
  <si>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Výdavky, ktoré spĺňajú podmienky oprávnenosti v zmysle príslušného vyzvania, t.j. tie, ktoré bezprostredne súvisia s realizáciou projektu.</t>
  </si>
  <si>
    <t>Výdavky, ktoré nie sú v súlade s podmienkami oprávnenosti výdavkov podľa Príručky oprávnenosti výdavkov prioritnej osi 7 Informačná spoločnosť OPII (príloha PpŽ - dopytovo orientované projekty) a teda na ich úhradu nemôže byť poskytnutý NFP.</t>
  </si>
  <si>
    <t>Intenzita pomoci je vyjadrená ako podiel NFP k celkovým oprávneným výdavkom projektu, vyjadruje sa v % a jej maximálna výška je určená vo vyzvaní. Uvádza sa v zaokrúhlení na 3 desatinné miesta.</t>
  </si>
  <si>
    <t>Výška NFP je daná súčinom intenzity pomoci a výšky oprávnených výdavkov. Hodnoty sa zaokrúhľujú na dve desatinné miesta. Maximálna výška NFP je určená vo vyzvaní.</t>
  </si>
  <si>
    <t>Uvádza sa číslo VO podľa Vestníka VO /Číslo dodávateľskej zmluvy/, mzdy, iné</t>
  </si>
  <si>
    <t xml:space="preserve">Potrebné je uviesť detailné zdôvodnenie výdavku, počtu jednotiek a ceny. </t>
  </si>
  <si>
    <t>Aktivita 1 - Analýza a dizajn riešenia okrem integrácie</t>
  </si>
  <si>
    <t>Hlavná</t>
  </si>
  <si>
    <t>Analýza a dizajn riešenia okrem integrácie</t>
  </si>
  <si>
    <t>521 - Mzdové výdavky</t>
  </si>
  <si>
    <t>Dátový kurátor - IT senior</t>
  </si>
  <si>
    <t>Osobohodina</t>
  </si>
  <si>
    <t>N/A</t>
  </si>
  <si>
    <r>
      <t xml:space="preserve">Participácia na hlavných aktivitách projektu prostredníctvom interného zamestnanca ÚV SR na plný úväzok - rola Dátový kurátor. Počet jednotiek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20,50 €
1,3495 = 34,95% odvody za zamestnávateľa 
1,2 = 20% odmeny
Výpočet
20,50 *1,2* 1,3495 = 33,1977  eur po zaokrúhlení 33 eur. Považujeme za zásadné obsadiť relevantné pracovné pozície vysokokvalifikovanými a skúsenými pracovníkmi, ktorí zabezpečia nevyhnutnú kvalitu požadovaných výstupov a ktorých hodnota na trhu práce vyžaduje nastavenie maximálneho limitu pre odmeny pre odborníka IT v zmysle Príručky oprávnených výdavkov PO7 OPII</t>
    </r>
  </si>
  <si>
    <t>celý projekt</t>
  </si>
  <si>
    <t>Vlastník údajov - IT senior</t>
  </si>
  <si>
    <r>
      <t xml:space="preserve">Participácia na hlavných aktivitách projektu prostredníctvom interných zamestnancov ÚV SR - rola Vlastník údajov. Sumárny počet jednotiek pre viacero osôb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20,50 €
1,3495 = 34,95% odvody za zamestnávateľa 
1,2 = 20% odmeny
Výpočet
20,50 *1,2* 1,3495 = 33,1977  eur po zaokrúhlení 33 eur. Považujeme za zásadné obsadiť relevantné pracovné pozície vysokokvalifikovanými a skúsenými pracovníkmi, ktorí zabezpečia nevyhnutnú kvalitu požadovaných výstupov a ktorých hodnota na trhu práce vyžaduje nastavenie maximálneho limitu pre odmeny pre odborníka IT v zmysle Príručky oprávnených výdavkov PO7 OPII</t>
    </r>
  </si>
  <si>
    <t>Architekt - IT junior</t>
  </si>
  <si>
    <r>
      <t xml:space="preserve">Participácia na hlavných aktivitách projektu prostredníctvom interného zamestnanca ÚV SR na plný úväzok - rola IT architekt. Počet jednotiek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12,50 €
1,3495 = 34,95% odvody za zamestnávateľa 
1,2 = 20% odmeny
Výpočet
12,50 * 1,3495 *1,2 =20,2425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odmeny pre odborníka IT v zmysle Príručky oprávnených výdavkov PO7 OPII</t>
    </r>
  </si>
  <si>
    <t>Analytik - IT junior</t>
  </si>
  <si>
    <r>
      <t xml:space="preserve">Participácia na hlavných aktivitách projektu prostredníctvom interného zamestnanca ÚV SR na plný úväzok - rola Analytik. Počet jednotiek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12,50 €
1,3495 = 34,95% odvody za zamestnávateľa 
1,2 = 20% odmeny
Výpočet
12,50 * 1,3495 *1,2 =20,2425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odmeny pre odborníka IT v zmysle Príručky oprávnených výdavkov PO7 OPII</t>
    </r>
  </si>
  <si>
    <t>013 - Softver</t>
  </si>
  <si>
    <t>IT analytik</t>
  </si>
  <si>
    <t>MD</t>
  </si>
  <si>
    <t>VO1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</si>
  <si>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 A2, A4, A8, A9</t>
  </si>
  <si>
    <t>A1, A2, A4, A8, A9</t>
  </si>
  <si>
    <t>Iné (Dátový analytik IT senior)</t>
  </si>
  <si>
    <t>IT architekt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</si>
  <si>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 A8, A9</t>
  </si>
  <si>
    <t>A1, A8, A9</t>
  </si>
  <si>
    <t>Špecialista pre bezpečnosť IT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</si>
  <si>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 A2, A8, A9</t>
  </si>
  <si>
    <t>A1, A2, A8, A9</t>
  </si>
  <si>
    <t>Projektový manažér IT projektu</t>
  </si>
  <si>
    <t>Aktivita 2 - Analýza a dizajn riešenia s integráciou</t>
  </si>
  <si>
    <t>Analýza a dizajn riešenia s integráciou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</si>
  <si>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 Analýza a dizajn riešenia – integrácia na iný ISVS 
A3 - Analýza a dizajn riešenia –  integrácia na Modul procesnej integrácie a integrácie údajov
</t>
  </si>
  <si>
    <t>A3, A5, A6, A7, A8, A9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</si>
  <si>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 Analýza a dizajn riešenia – integrácia na iný ISVS 
A3 -Analýza a dizajn riešenia –  integrácia na Modul procesnej integrácie a integrácie údajov
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</si>
  <si>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A9 -Analýza a dizajn riešenia – integrácia na iný ISVS 
A3 -Analýza a dizajn riešenia –  integrácia na Modul procesnej integrácie a integrácie údajov</t>
  </si>
  <si>
    <t>Aktivita 3 - Nákup HW a krabicového softvéru</t>
  </si>
  <si>
    <t>Nákup HW a krabicového softvéru pre riešenie –   integrácia na Modul procesnej integrácie a integrácie údajov</t>
  </si>
  <si>
    <t>014 - Licencie</t>
  </si>
  <si>
    <t>Nákup HW a krabicového softvéru - SQL DB</t>
  </si>
  <si>
    <t>KS</t>
  </si>
  <si>
    <t>Databázové licencie (DB cluster, licencie backup, agenti monitoring, FIX/PROD)</t>
  </si>
  <si>
    <t>Nákup HW a krabicového softvéru - MDM</t>
  </si>
  <si>
    <t>Licencie na MDM platformu, ktorá bude zabezpečovať funkcionality Centrálnej integračnej platformy, nástroja na čistenie dát a iných funkcionalít.</t>
  </si>
  <si>
    <t>Aktivita 4 - Implementácia riešenia okrem integrácie</t>
  </si>
  <si>
    <t>Implementácia riešenia okrem integrácie</t>
  </si>
  <si>
    <r>
      <t xml:space="preserve">Participácia na hlavných aktivitách projektu prostredníctvom interného zamestnanca ÚV SR na plný úväzok - rola Analytik. Počet jednotiek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15,00 €
1,3495 = 34,95% odvody za zamestnávateľa 
Výpočet
15 * 1,3495 =20,24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pre odborníka IT v zmysle Príručky oprávnených výdavkov PO7 OPII</t>
    </r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</si>
  <si>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 A4</t>
  </si>
  <si>
    <t>A1, A4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</si>
  <si>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A1,A2,A4
</t>
  </si>
  <si>
    <t>A1,A2,A4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</si>
  <si>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 A1</t>
  </si>
  <si>
    <t>A1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</si>
  <si>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A1,A2,A4,A8,A9
</t>
  </si>
  <si>
    <t>A1,A2,A4,A8,A9</t>
  </si>
  <si>
    <t>IT programátor/vývojár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</si>
  <si>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A8, A9</t>
  </si>
  <si>
    <t>A8, A9</t>
  </si>
  <si>
    <t>Špecialista pre databázy</t>
  </si>
  <si>
    <t>Aktivita 5 - Implementácia riešenia s integráciou</t>
  </si>
  <si>
    <t>Implementácia riešenia s integráciou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</si>
  <si>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A9-Implementácia riešenia – integrácia na iný ISVS
A3  -Implementácia riešenia –  integrácia na Modul procesnej integrácie a integrácie údajov 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</si>
  <si>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A9 -Implementácia riešenia – integrácia na iný ISVS 
A3 -Implementácia riešenia –  integrácia na Modul procesnej integrácie a integrácie údajov
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</si>
  <si>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A9 -Implementácia riešenia – integrácia na iný ISVS 
A3  -Implementácia riešenia –  integrácia na Modul procesnej integrácie a integrácie údajov
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</si>
  <si>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
-Implementácia riešenia – integrácia na iný ISVS 
A3 -Implementácia riešenia –  integrácia na Modul procesnej integrácie a integrácie údajov
</t>
  </si>
  <si>
    <t>Aktivita 6 - Testovanie riešenia okrem integrácie</t>
  </si>
  <si>
    <t>Testovanie riešenia okrem integrácie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</si>
  <si>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A2,A8,A9</t>
  </si>
  <si>
    <t>A2,A8,A9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</si>
  <si>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A2, A8, A9</t>
  </si>
  <si>
    <t>IT tester</t>
  </si>
  <si>
    <t>A8,A9</t>
  </si>
  <si>
    <t>Špecialista pre infraštruktúry/HW špecialista</t>
  </si>
  <si>
    <t>Školiteľ pre IT systémy</t>
  </si>
  <si>
    <t>Aktivita 7 - Testovanie riešenia s integráciou</t>
  </si>
  <si>
    <t>Testovanie riešenia s integráciou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</si>
  <si>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A9 -Testovanie riešenia – integrácia na iný ISVS 
A3 -Testovanie riešenia –  integrácia na Modul procesnej integrácie a integrácie údajov</t>
  </si>
  <si>
    <t>Aktivita 8 - Nasadenie riešenia okrem integrácie</t>
  </si>
  <si>
    <t>Nasadenie riešenia okrem integrácie</t>
  </si>
  <si>
    <r>
      <t xml:space="preserve">Participácia na hlavných aktivitách projektu prostredníctvom interného zamestnanca ÚV SR na plný úväzok - rola Dátový kurátor. Počet jednotiek vychádza z celkového harmonogramu realizácie hlavných aktivít - 18 mesiacov, pričom celkový počet jednotiek je pomerne rozdelený medzi jednotlivé projektové aktivity (analýza a dizajn, implementácia, testovanie, nasadenie). Cena za osobohodinu vychádza z limitov definovaných v rámci relevantných príručiek.
</t>
    </r>
    <r>
      <rPr>
        <sz val="11"/>
        <color rgb="FFFF0000"/>
        <rFont val="Calibri"/>
        <family val="2"/>
        <charset val="238"/>
        <scheme val="minor"/>
      </rPr>
      <t>výška hodinovej sadzby = 25,00 €
1,3495 = 34,95% odvody za zamestnávateľa 
Výpočet
25 * 1,3495 =33,62 eur po zaokrúhlení 33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pre odborníka IT v zmysle Príručky oprávnených výdavkov PO7 OPII</t>
    </r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</si>
  <si>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A1,A2,A8,A9</t>
  </si>
  <si>
    <t>A1,A2,A8,A9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</si>
  <si>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 A2</t>
  </si>
  <si>
    <t>A2</t>
  </si>
  <si>
    <t>Aktivita 9 - Nasadenie riešenia s integráciou</t>
  </si>
  <si>
    <t>Nasadenie riešenia s integráciou</t>
  </si>
  <si>
    <t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A9, -Nasadenie riešenia – integrácia na iný ISVS 
A3 -Nasadenie riešenia –  integrácia na Modul procesnej integrácie a integrácie údajov</t>
  </si>
  <si>
    <t xml:space="preserve">Rola definovaná v stĺpci E realizuje v danej projektovej aktivite projektu práce/činnosti spadajúce pod výstupy aktivity podľa stĺpca P (v zmysle dotknutej dopytovej výzvy). Výpočet je založený na potrebe zapojenia tejto role s priemernou sadzbou na obdobných IT projektoch (stĺpec G) počas trvania predmetnej časti aktivity (celkový počet dní trvania zapojenia sa role na realizáciu danej časti je uvedený v stĺpci H tohto riadku).
A5, A6, A7, A8, A9 -Nasadenie riešenia – integrácia na iný ISVS 
A3 -Nasadenie riešenia –  integrácia na Modul procesnej integrácie a integrácie údajov
</t>
  </si>
  <si>
    <t>Podporné aktivity - Riadenie projektu</t>
  </si>
  <si>
    <t>Podporná</t>
  </si>
  <si>
    <t>Riadenie projektu</t>
  </si>
  <si>
    <t>Projektový manažér</t>
  </si>
  <si>
    <r>
      <t xml:space="preserve">Realizácia podporných aktivít projektu prostredníctvom interného zamestnanca ÚV SR na plný úväzok - rola Projektový manažér (na strane ÚV SR). Počet jednotiek vychádza z celkového harmonogramu realizácie podporných aktivít - 24 mesiacov.
</t>
    </r>
    <r>
      <rPr>
        <sz val="11"/>
        <color rgb="FFFF0000"/>
        <rFont val="Calibri"/>
        <family val="2"/>
        <charset val="238"/>
        <scheme val="minor"/>
      </rPr>
      <t>výška hodinovej sadzby = 12,50 €
1,3495 = 34,95% odvody za zamestnávateľa 
1,2 = 20% odmeny
Výpočet
12,50 * 1,3495 *1,2 =20,2425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odmeny pre zamestnanca v zmysle Príručky oprávnených výdavkov PO7 OPII</t>
    </r>
  </si>
  <si>
    <t>Finančný manažér</t>
  </si>
  <si>
    <r>
      <t xml:space="preserve">Realizácia podporných aktivít projektu prostredníctvom interného zamestnanca ÚV SR na čiastočný úväzok - rola Finančný manažér. Počet jednotiek vychádza z celkového harmonogramu realizácie podporných aktivít - 24 mesiacov.
</t>
    </r>
    <r>
      <rPr>
        <sz val="11"/>
        <color rgb="FFFF0000"/>
        <rFont val="Calibri"/>
        <family val="2"/>
        <charset val="238"/>
        <scheme val="minor"/>
      </rPr>
      <t>výška hodinovej sadzby = 15,00 €
1,3495 = 34,95% odvody za zamestnávateľa 
Výpočet
15 * 1,3495 =20,24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v zmysle Príručky oprávnených výdavkov PO7 OPII</t>
    </r>
  </si>
  <si>
    <t>Administratívny pracovník</t>
  </si>
  <si>
    <r>
      <t xml:space="preserve">Realizácia podporných aktivít projektu - interná rola Administratívny pracovník. Počet jednotiek vychádza z celkového harmonogramu realizácie podporných aktivít - 24 mesiacov a konkrétne 24 mesiacov x 10 dní. V rámci činností bude vykonávaná:  administrácia súvisiaca s riadením, organizovaním, sledovaním čiastkových a celkových výsledkov (monitorovaním), hodnotením výsledkov atď.
</t>
    </r>
    <r>
      <rPr>
        <sz val="11"/>
        <color rgb="FFFF0000"/>
        <rFont val="Calibri"/>
        <family val="2"/>
        <charset val="238"/>
        <scheme val="minor"/>
      </rPr>
      <t>výška hodinovej sadzby = 15,00 €
1,3495 = 34,95% odvody za zamestnávateľa 
Výpočet
15 * 1,3495 =20,24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v zmysle Príručky oprávnených výdavkov PO7 OPII</t>
    </r>
  </si>
  <si>
    <t>Kontrola a odborný dohľad</t>
  </si>
  <si>
    <r>
      <t>Realizácia podporných aktivít projektu - interná rola (zmluva, dohoda), ktorá realizuje kontrolu a dohľad pre oblasť súladu so štandardami pre informačné systémy verejnej správy a metodikami MIRRI. Počet jednotiek je ako maximálny poče jednotiek, ktoré bude realizované počas realizácie podporných aktivít - 24 mesiacov</t>
    </r>
    <r>
      <rPr>
        <sz val="11"/>
        <color rgb="FFFF0000"/>
        <rFont val="Calibri"/>
        <family val="2"/>
        <charset val="238"/>
        <scheme val="minor"/>
      </rPr>
      <t>Jedná sa o financovanie riadiacich aktivít zo strany vedúceho pracovníka prijímateľa (napr. riaditeľ odboru).
výška hodinovej sadzby = 15,00 €
1,3495 = 34,95% odvody za zamestnávateľa 
Výpočet
15 * 1,3495 =20,24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v zmysle Príručky oprávnených výdavkov PO7 OPII</t>
    </r>
  </si>
  <si>
    <t>Podporné aktivity - Publicita</t>
  </si>
  <si>
    <t>Publicita</t>
  </si>
  <si>
    <t>Špecialista na publicitu</t>
  </si>
  <si>
    <r>
      <t xml:space="preserve">Realizácia podporných aktivít projektu - interná rola (zmluva, dohoda) - Špecialista pre publicitu. Počet jednotiek je ako maximálny počet jednotiek, ktoré bude realizované počas realizácie podporných aktivít - 24 mesiacov. 24 mesiacov x 2,5 MD/mesiac resp. 20 hodín na mesiac.
</t>
    </r>
    <r>
      <rPr>
        <sz val="11"/>
        <color rgb="FFFF0000"/>
        <rFont val="Calibri"/>
        <family val="2"/>
        <charset val="238"/>
        <scheme val="minor"/>
      </rPr>
      <t>výška hodinovej sadzby = 15,00 €
1,3495 = 34,95% odvody za zamestnávateľa 
Výpočet
15 * 1,3495 =20,24 eur po zaokrúhlení 20 eur. Považujeme za zásadné obsadiť relevantné pracovné pozície vysokokvalifikovanými a skúsenými pracovníkmi, ktorí zabezpečia nevyhnutnú kvalitu požadovaných výstupov a ktorých hodnota na trhu práce vyžaduje nastavenie maximálneho limitu pre osobné výdavky v zmysle Príručky oprávnených výdavkov PO7 OPII</t>
    </r>
  </si>
  <si>
    <t>518 - Ostatné služby</t>
  </si>
  <si>
    <t>Informovanie a komunikácia</t>
  </si>
  <si>
    <t>VO2</t>
  </si>
  <si>
    <t>Publicita v zmysle príručky pre žiadateľa, prezentácia, workshop pre verejnosť.</t>
  </si>
  <si>
    <t>SPOLU</t>
  </si>
  <si>
    <t>Analýza a dizajn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</si>
  <si>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</si>
  <si>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</si>
  <si>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</si>
  <si>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 xml:space="preserve">Nákup HW a krabicového softvéru pre riešenie – integrácia na iný ISVS </t>
  </si>
  <si>
    <t>Implementácia</t>
  </si>
  <si>
    <t>Testovanie</t>
  </si>
  <si>
    <t>Nasadenie</t>
  </si>
  <si>
    <t>Aktivity projektu</t>
  </si>
  <si>
    <t>Hlavné aktivity projektu</t>
  </si>
  <si>
    <t>rozpis typu integrácie v rámci hlavnej aktivity</t>
  </si>
  <si>
    <t>Aktivita 1 - Analýza a riešenia okrem integrácie</t>
  </si>
  <si>
    <t>Aktivita 2 - Analýza a riešenia s integráciou</t>
  </si>
  <si>
    <t>Analýza a dizajn riešenia – integrácia na Modul procesnej integrácie a integrácie údajov</t>
  </si>
  <si>
    <t>Analýza a dizajn riešenia – integrácia na iný ISVS</t>
  </si>
  <si>
    <t>Nákup HW a krabicového softvéru pre riešenie – integrácia na Modul procesnej integrácie a integrácie údajov</t>
  </si>
  <si>
    <t>Implementácia riešenia – integrácia na Modul procesnej integrácie a integrácie údajov</t>
  </si>
  <si>
    <t>Implementácia riešenia – integrácia na iný ISVS</t>
  </si>
  <si>
    <t>Testovanie riešenia – integrácia na Modul procesnej integrácie a integrácie údajov</t>
  </si>
  <si>
    <t>Testovanie riešenia – integrácia na iný ISVS</t>
  </si>
  <si>
    <t>Nasadenie riešenia – integrácia na Modul procesnej integrácie a integrácie údajov</t>
  </si>
  <si>
    <t>Nasadenie riešenia – integrácia na iný ISVS</t>
  </si>
  <si>
    <t>Podporné aktivity projektu</t>
  </si>
  <si>
    <t>Aktivity výstupov projektu A1-A9</t>
  </si>
  <si>
    <t>Iniciačná fáza projektu</t>
  </si>
  <si>
    <t>Manažérsky produkt</t>
  </si>
  <si>
    <t>Projektový iniciálny dokument (PID) (I-04)</t>
  </si>
  <si>
    <t>Realizačná fáza projektu</t>
  </si>
  <si>
    <t>Aktivita výstupov projektu/Hlavné aktivity  projektu</t>
  </si>
  <si>
    <t>Špecializovaný produkt</t>
  </si>
  <si>
    <t>(v súlade so zoznamom oprávnených hlavných aktivít OPII PO7)</t>
  </si>
  <si>
    <t>Aktivita A1: Zavedenie systematického manažmentu údajov a vypracovanie analytických materiálov</t>
  </si>
  <si>
    <t>Analýza a dizajn riešenia okrem integrácie</t>
  </si>
  <si>
    <t>Detailný návrh riešenia (R1-1)</t>
  </si>
  <si>
    <t xml:space="preserve">ČASŤ 1: FUNKČNÁ ŠPECIFIKÁCIA A DETAILNÝ NÁVRH RIEŠENIA </t>
  </si>
  <si>
    <t>(okrem bodu 5. Dizajn obrazoviek a návrh riešenia)</t>
  </si>
  <si>
    <t>Dokumentácia (R3-4)</t>
  </si>
  <si>
    <t>Časť: Koncept systematického manažmentu údajov</t>
  </si>
  <si>
    <t>Vytvorenie interného predpisu / metodiky</t>
  </si>
  <si>
    <r>
      <t xml:space="preserve">Aktivita </t>
    </r>
    <r>
      <rPr>
        <b/>
        <sz val="11"/>
        <color theme="1"/>
        <rFont val="Calibri"/>
        <family val="2"/>
        <charset val="238"/>
        <scheme val="minor"/>
      </rPr>
      <t>A2: Čistenie údajov a dosiahnutie požadovanej kvality dát</t>
    </r>
  </si>
  <si>
    <t>ČASŤ 2: TECHNICKÁ ŠPECIFIKÁCIA A DETAILNÝ NÁVRH RIEŠENIA</t>
  </si>
  <si>
    <t>(bod 11. Čistenie dát - návrh riešenia na zvýšenie kvality údajov čistením)</t>
  </si>
  <si>
    <t>Vývoj, migrácia údajov a integrácia (R3-1)</t>
  </si>
  <si>
    <t>Časti: Čistenie dát</t>
  </si>
  <si>
    <t>Testovanie (R3-2)</t>
  </si>
  <si>
    <t>Časť: Validácia dát</t>
  </si>
  <si>
    <t>Nasadenie do produkcie (vyhodnotenie) (R4-1)</t>
  </si>
  <si>
    <t>Časť: Report o kvalite dát</t>
  </si>
  <si>
    <r>
      <t xml:space="preserve">Aktivita </t>
    </r>
    <r>
      <rPr>
        <b/>
        <sz val="11"/>
        <color theme="1"/>
        <rFont val="Calibri"/>
        <family val="2"/>
        <charset val="238"/>
        <scheme val="minor"/>
      </rPr>
      <t>A3: Realizácia dátovej integrácie na centrálnu platformu</t>
    </r>
  </si>
  <si>
    <t>Analýza a dizajn riešenia s integráciou –  integrácia na Modul procesnej integrácie a integrácie údajov</t>
  </si>
  <si>
    <t>Plán testov (R1-2)</t>
  </si>
  <si>
    <t>Implementácia riešenia s integráciou –  integrácia na Modul procesnej integrácie a integrácie údajov</t>
  </si>
  <si>
    <t>Vývoj, migrácia údajov a integrácia (R3-1):</t>
  </si>
  <si>
    <t>Časť: Integrácia na MPIaIÚ - Vývoj komponentov pre integráciu</t>
  </si>
  <si>
    <t>Časť: Integrácia na MPIaIÚ - Dohoda o integračnom zámere</t>
  </si>
  <si>
    <t>Testovanie riešenia s integráciou –  integrácia na Modul procesnej integrácie a integrácie údajov</t>
  </si>
  <si>
    <t xml:space="preserve">Dokumentácia (R3-4) </t>
  </si>
  <si>
    <t>Nasadenie riešenia s integráciou –  integrácia na Modul procesnej integrácie a integrácie údajov</t>
  </si>
  <si>
    <t>Nasadenie do produkcie (vyhodnotenie) (R4-1):</t>
  </si>
  <si>
    <t>Časť: Nasadenie do produkcie funkčného celku alebo integračných komponentov</t>
  </si>
  <si>
    <t>Časť: Integračná SLA poskytovaných integračných služieb</t>
  </si>
  <si>
    <t>Preskúšanie a akceptácia spustenia do produkcie (vyhodnotenie) (R4-2)</t>
  </si>
  <si>
    <r>
      <t xml:space="preserve">Aktivita </t>
    </r>
    <r>
      <rPr>
        <b/>
        <sz val="11"/>
        <color theme="1"/>
        <rFont val="Calibri"/>
        <family val="2"/>
        <charset val="238"/>
        <scheme val="minor"/>
      </rPr>
      <t>A4: Vyhlásenie referenčných údajov</t>
    </r>
  </si>
  <si>
    <t>(bod 3. Detailná analýza objektov evidencie)</t>
  </si>
  <si>
    <t>Časť: Návrh referenčných údajov</t>
  </si>
  <si>
    <r>
      <t xml:space="preserve">Aktivita </t>
    </r>
    <r>
      <rPr>
        <b/>
        <sz val="11"/>
        <color theme="1"/>
        <rFont val="Calibri"/>
        <family val="2"/>
        <charset val="238"/>
        <scheme val="minor"/>
      </rPr>
      <t>A5: Využitie konzumovaných údajov</t>
    </r>
  </si>
  <si>
    <t>Analýza a dizajn riešenia s integráciou – integrácia na iný IS VS</t>
  </si>
  <si>
    <t>Implementácia riešenia s integráciou – integrácia na iný IS VS</t>
  </si>
  <si>
    <t>Časť: Integrácia na iný IS VS - Vývoj komponentov pre integráciu</t>
  </si>
  <si>
    <t>Testovanie riešenia s integráciou – integrácia na iný IS VS</t>
  </si>
  <si>
    <t>Nasadenie riešenia s integráciou – integrácia na iný IS VS</t>
  </si>
  <si>
    <r>
      <t xml:space="preserve">Aktivita </t>
    </r>
    <r>
      <rPr>
        <b/>
        <sz val="11"/>
        <color theme="1"/>
        <rFont val="Calibri"/>
        <family val="2"/>
        <charset val="238"/>
        <scheme val="minor"/>
      </rPr>
      <t>A6: Automatizované publikovanie otvorených údajov</t>
    </r>
  </si>
  <si>
    <t>Aktivita A7: Zavedenie manažmentu osobných údajov a poskytnutie údajov pre službu „moje data“</t>
  </si>
  <si>
    <t>Aktivita A8: Zavedenie registra alebo evidencie</t>
  </si>
  <si>
    <t>(okrem bodu 3. Detailná analýza objektov evidencie)</t>
  </si>
  <si>
    <t>Časť:  Vývoj funkčného celku/konfigurácia riešenia</t>
  </si>
  <si>
    <t>Školenia personálu (R3-3)</t>
  </si>
  <si>
    <t>Aktivita A9: Interná integrácia a konsolidácia údajov</t>
  </si>
  <si>
    <t>Dokončovacia fáza projektu</t>
  </si>
  <si>
    <t>Správa o dokončení projektu</t>
  </si>
  <si>
    <t>Správa o získaných poznatkoch</t>
  </si>
  <si>
    <t>Plán kontroly po odovzdaní projektu</t>
  </si>
  <si>
    <t>Odporúčanie nadväzných krokov</t>
  </si>
  <si>
    <t>Služby projektového riadenia</t>
  </si>
  <si>
    <t>M-01 Plán etapy</t>
  </si>
  <si>
    <t>M-02 Manažérske správy, reporty, zoznamy a požiadavky</t>
  </si>
  <si>
    <t>M-03 Akceptačný protokol</t>
  </si>
  <si>
    <t>Príloha č.1 - Rozpočet projektu_MDM_UVSR_zmena_v2</t>
  </si>
  <si>
    <t>31/31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</si>
  <si>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</si>
  <si>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</si>
  <si>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</si>
  <si>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</si>
  <si>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</si>
  <si>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</si>
  <si>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</si>
  <si>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</si>
  <si>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</si>
  <si>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</si>
  <si>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Odborník pre IT dohľad/Quality Assurance</t>
  </si>
  <si>
    <t>IT / IS konzultant (napr. SAP)</t>
  </si>
  <si>
    <t>Dátový analytik - IT senior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</si>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</sst>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name val="Arial"/>
      <family val="2"/>
    </font>
    <font>
      <sz val="11"/>
      <name val="Arial"/>
      <family val="2"/>
      <charset val="238"/>
    </font>
    <font>
      <sz val="10"/>
      <color theme="6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7"/>
      <name val="Arial"/>
      <family val="2"/>
    </font>
    <font>
      <b/>
      <sz val="11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2F54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AD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5" fillId="0" borderId="0" xfId="0" applyFont="1"/>
    <xf numFmtId="0" fontId="2" fillId="0" borderId="0" xfId="1" applyFont="1"/>
    <xf numFmtId="0" fontId="1" fillId="0" borderId="0" xfId="1"/>
    <xf numFmtId="0" fontId="6" fillId="4" borderId="8" xfId="1" applyFont="1" applyFill="1" applyBorder="1" applyAlignment="1">
      <alignment horizontal="justify" vertical="center" wrapText="1"/>
    </xf>
    <xf numFmtId="0" fontId="6" fillId="4" borderId="9" xfId="1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justify" vertical="center" wrapText="1"/>
    </xf>
    <xf numFmtId="0" fontId="6" fillId="4" borderId="10" xfId="1" applyFont="1" applyFill="1" applyBorder="1" applyAlignment="1">
      <alignment horizontal="justify" vertical="center" wrapText="1"/>
    </xf>
    <xf numFmtId="3" fontId="6" fillId="0" borderId="11" xfId="1" applyNumberFormat="1" applyFont="1" applyBorder="1" applyAlignment="1">
      <alignment vertical="center" wrapText="1"/>
    </xf>
    <xf numFmtId="9" fontId="5" fillId="0" borderId="12" xfId="1" applyNumberFormat="1" applyFont="1" applyBorder="1" applyAlignment="1">
      <alignment horizontal="center" vertical="center"/>
    </xf>
    <xf numFmtId="0" fontId="6" fillId="0" borderId="9" xfId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wrapText="1"/>
    </xf>
    <xf numFmtId="9" fontId="5" fillId="0" borderId="10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 applyProtection="1">
      <alignment vertical="center" wrapText="1"/>
      <protection locked="0"/>
    </xf>
    <xf numFmtId="3" fontId="6" fillId="0" borderId="13" xfId="1" applyNumberFormat="1" applyFont="1" applyBorder="1" applyAlignment="1" applyProtection="1">
      <alignment vertical="center" wrapText="1"/>
      <protection locked="0"/>
    </xf>
    <xf numFmtId="9" fontId="5" fillId="0" borderId="14" xfId="1" applyNumberFormat="1" applyFont="1" applyBorder="1" applyAlignment="1">
      <alignment horizontal="center" vertical="center"/>
    </xf>
    <xf numFmtId="0" fontId="6" fillId="0" borderId="13" xfId="1" applyFont="1" applyBorder="1" applyAlignment="1" applyProtection="1">
      <alignment vertical="center" wrapText="1"/>
      <protection locked="0"/>
    </xf>
    <xf numFmtId="3" fontId="6" fillId="0" borderId="15" xfId="1" applyNumberFormat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center" vertical="center"/>
    </xf>
    <xf numFmtId="3" fontId="6" fillId="0" borderId="15" xfId="1" applyNumberFormat="1" applyFont="1" applyBorder="1" applyAlignment="1">
      <alignment vertical="center" wrapText="1"/>
    </xf>
    <xf numFmtId="0" fontId="6" fillId="0" borderId="16" xfId="1" applyFont="1" applyBorder="1" applyAlignment="1" applyProtection="1">
      <alignment vertical="center" wrapText="1"/>
      <protection locked="0"/>
    </xf>
    <xf numFmtId="0" fontId="6" fillId="0" borderId="17" xfId="1" applyFont="1" applyBorder="1" applyAlignment="1" applyProtection="1">
      <alignment vertical="center" wrapText="1"/>
      <protection locked="0"/>
    </xf>
    <xf numFmtId="0" fontId="7" fillId="4" borderId="18" xfId="1" applyFont="1" applyFill="1" applyBorder="1"/>
    <xf numFmtId="9" fontId="1" fillId="0" borderId="0" xfId="1" applyNumberFormat="1"/>
    <xf numFmtId="0" fontId="6" fillId="0" borderId="21" xfId="1" applyFont="1" applyBorder="1" applyAlignment="1" applyProtection="1">
      <alignment vertical="center" wrapText="1"/>
      <protection locked="0"/>
    </xf>
    <xf numFmtId="0" fontId="6" fillId="0" borderId="22" xfId="1" applyFont="1" applyBorder="1" applyAlignment="1" applyProtection="1">
      <alignment vertical="center" wrapText="1"/>
      <protection locked="0"/>
    </xf>
    <xf numFmtId="0" fontId="6" fillId="0" borderId="23" xfId="1" applyFont="1" applyBorder="1" applyAlignment="1" applyProtection="1">
      <alignment vertical="center" wrapText="1"/>
      <protection locked="0"/>
    </xf>
    <xf numFmtId="0" fontId="6" fillId="0" borderId="7" xfId="1" applyFont="1" applyBorder="1" applyAlignment="1" applyProtection="1">
      <alignment vertical="center" wrapText="1"/>
      <protection locked="0"/>
    </xf>
    <xf numFmtId="0" fontId="6" fillId="4" borderId="24" xfId="1" applyFont="1" applyFill="1" applyBorder="1" applyAlignment="1">
      <alignment horizontal="justify" vertical="center" wrapText="1"/>
    </xf>
    <xf numFmtId="3" fontId="6" fillId="0" borderId="19" xfId="1" applyNumberFormat="1" applyFont="1" applyBorder="1"/>
    <xf numFmtId="0" fontId="4" fillId="0" borderId="0" xfId="0" applyFont="1" applyAlignment="1" applyProtection="1">
      <alignment horizontal="center" wrapText="1"/>
      <protection locked="0"/>
    </xf>
    <xf numFmtId="9" fontId="7" fillId="0" borderId="19" xfId="2" applyFont="1" applyFill="1" applyBorder="1" applyAlignment="1"/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4" fontId="0" fillId="0" borderId="1" xfId="0" applyNumberForma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4" fontId="2" fillId="3" borderId="1" xfId="0" applyNumberFormat="1" applyFont="1" applyFill="1" applyBorder="1" applyAlignment="1" applyProtection="1">
      <alignment horizontal="left" vertical="top" wrapText="1"/>
      <protection locked="0"/>
    </xf>
    <xf numFmtId="4" fontId="0" fillId="3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1" applyFont="1"/>
    <xf numFmtId="0" fontId="14" fillId="0" borderId="0" xfId="1" applyFont="1"/>
    <xf numFmtId="0" fontId="15" fillId="0" borderId="1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/>
    <xf numFmtId="0" fontId="19" fillId="0" borderId="0" xfId="0" applyFont="1"/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4" fontId="0" fillId="7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5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vertical="top" wrapText="1"/>
    </xf>
    <xf numFmtId="4" fontId="0" fillId="0" borderId="1" xfId="0" applyNumberFormat="1" applyBorder="1" applyAlignment="1" applyProtection="1">
      <alignment horizontal="right" vertical="top" wrapText="1"/>
      <protection locked="0"/>
    </xf>
    <xf numFmtId="4" fontId="0" fillId="7" borderId="1" xfId="0" applyNumberFormat="1" applyFill="1" applyBorder="1" applyAlignment="1" applyProtection="1">
      <alignment horizontal="right" vertical="top" wrapText="1"/>
      <protection locked="0"/>
    </xf>
    <xf numFmtId="0" fontId="0" fillId="7" borderId="25" xfId="0" applyFill="1" applyBorder="1" applyAlignment="1">
      <alignment horizontal="right" vertical="top" wrapText="1"/>
    </xf>
    <xf numFmtId="4" fontId="2" fillId="3" borderId="1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10" fontId="0" fillId="0" borderId="1" xfId="0" applyNumberFormat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right" vertical="top" wrapText="1"/>
      <protection locked="0"/>
    </xf>
    <xf numFmtId="4" fontId="0" fillId="3" borderId="1" xfId="0" applyNumberFormat="1" applyFill="1" applyBorder="1" applyAlignment="1" applyProtection="1">
      <alignment horizontal="right" vertical="top" wrapText="1"/>
      <protection locked="0"/>
    </xf>
    <xf numFmtId="0" fontId="2" fillId="5" borderId="1" xfId="0" applyFont="1" applyFill="1" applyBorder="1" applyAlignment="1">
      <alignment wrapText="1"/>
    </xf>
    <xf numFmtId="4" fontId="2" fillId="6" borderId="2" xfId="0" applyNumberFormat="1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right" vertical="top" wrapText="1"/>
      <protection locked="0"/>
    </xf>
    <xf numFmtId="4" fontId="2" fillId="7" borderId="2" xfId="0" applyNumberFormat="1" applyFont="1" applyFill="1" applyBorder="1" applyAlignment="1" applyProtection="1">
      <alignment vertical="top" wrapText="1"/>
      <protection locked="0"/>
    </xf>
    <xf numFmtId="0" fontId="2" fillId="7" borderId="3" xfId="0" applyFont="1" applyFill="1" applyBorder="1" applyAlignment="1" applyProtection="1">
      <alignment horizontal="left" vertical="top" wrapText="1"/>
      <protection locked="0"/>
    </xf>
    <xf numFmtId="0" fontId="10" fillId="7" borderId="1" xfId="0" applyFont="1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right" vertical="top" wrapText="1"/>
      <protection locked="0"/>
    </xf>
    <xf numFmtId="10" fontId="0" fillId="7" borderId="1" xfId="0" applyNumberFormat="1" applyFill="1" applyBorder="1" applyAlignment="1" applyProtection="1">
      <alignment horizontal="righ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2" fillId="7" borderId="20" xfId="0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>
      <alignment horizontal="right" vertical="top" wrapText="1"/>
    </xf>
    <xf numFmtId="0" fontId="0" fillId="8" borderId="26" xfId="0" applyFill="1" applyBorder="1" applyAlignment="1">
      <alignment horizontal="left" vertical="top" wrapText="1"/>
    </xf>
    <xf numFmtId="0" fontId="5" fillId="8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20" fillId="2" borderId="1" xfId="0" applyFont="1" applyFill="1" applyBorder="1" applyAlignment="1">
      <alignment vertical="top" wrapText="1"/>
    </xf>
    <xf numFmtId="4" fontId="14" fillId="0" borderId="1" xfId="0" applyNumberFormat="1" applyFont="1" applyBorder="1" applyAlignment="1" applyProtection="1">
      <alignment vertical="top" wrapText="1"/>
      <protection locked="0"/>
    </xf>
    <xf numFmtId="4" fontId="14" fillId="7" borderId="1" xfId="0" applyNumberFormat="1" applyFont="1" applyFill="1" applyBorder="1" applyAlignment="1" applyProtection="1">
      <alignment vertical="top" wrapText="1"/>
      <protection locked="0"/>
    </xf>
    <xf numFmtId="4" fontId="14" fillId="7" borderId="25" xfId="0" applyNumberFormat="1" applyFont="1" applyFill="1" applyBorder="1" applyAlignment="1">
      <alignment vertical="top" wrapText="1"/>
    </xf>
    <xf numFmtId="4" fontId="14" fillId="8" borderId="25" xfId="0" applyNumberFormat="1" applyFont="1" applyFill="1" applyBorder="1" applyAlignment="1">
      <alignment vertical="top" wrapText="1"/>
    </xf>
    <xf numFmtId="164" fontId="14" fillId="0" borderId="0" xfId="0" applyNumberFormat="1" applyFont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4" fontId="0" fillId="2" borderId="1" xfId="0" applyNumberFormat="1" applyFill="1" applyBorder="1" applyAlignment="1" applyProtection="1">
      <alignment horizontal="right" vertical="top" wrapText="1"/>
      <protection locked="0"/>
    </xf>
    <xf numFmtId="10" fontId="0" fillId="2" borderId="1" xfId="0" applyNumberFormat="1" applyFill="1" applyBorder="1" applyAlignment="1" applyProtection="1">
      <alignment horizontal="right" vertical="top" wrapText="1"/>
      <protection locked="0"/>
    </xf>
    <xf numFmtId="4" fontId="14" fillId="2" borderId="1" xfId="0" applyNumberFormat="1" applyFont="1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right" vertical="top" wrapText="1"/>
      <protection locked="0"/>
    </xf>
    <xf numFmtId="4" fontId="0" fillId="0" borderId="1" xfId="0" applyNumberFormat="1" applyFill="1" applyBorder="1" applyAlignment="1" applyProtection="1">
      <alignment horizontal="right" vertical="top" wrapText="1"/>
      <protection locked="0"/>
    </xf>
    <xf numFmtId="10" fontId="0" fillId="0" borderId="1" xfId="0" applyNumberFormat="1" applyFill="1" applyBorder="1" applyAlignment="1" applyProtection="1">
      <alignment horizontal="right" vertical="top" wrapText="1"/>
      <protection locked="0"/>
    </xf>
    <xf numFmtId="4" fontId="14" fillId="0" borderId="1" xfId="0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/>
    <xf numFmtId="0" fontId="0" fillId="0" borderId="1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0" fillId="0" borderId="1" xfId="0" applyFont="1" applyBorder="1"/>
    <xf numFmtId="0" fontId="14" fillId="9" borderId="1" xfId="0" applyFont="1" applyFill="1" applyBorder="1"/>
    <xf numFmtId="0" fontId="14" fillId="10" borderId="1" xfId="0" applyFont="1" applyFill="1" applyBorder="1" applyAlignment="1">
      <alignment vertical="center" wrapText="1"/>
    </xf>
    <xf numFmtId="0" fontId="21" fillId="12" borderId="31" xfId="0" applyFont="1" applyFill="1" applyBorder="1" applyAlignment="1">
      <alignment horizontal="justify" vertical="center" wrapText="1"/>
    </xf>
    <xf numFmtId="0" fontId="23" fillId="12" borderId="29" xfId="0" applyFont="1" applyFill="1" applyBorder="1" applyAlignment="1">
      <alignment horizontal="justify" vertical="center" wrapText="1"/>
    </xf>
    <xf numFmtId="0" fontId="22" fillId="0" borderId="32" xfId="0" applyFont="1" applyBorder="1" applyAlignment="1">
      <alignment horizontal="justify" vertical="center"/>
    </xf>
    <xf numFmtId="0" fontId="22" fillId="0" borderId="30" xfId="0" applyFont="1" applyBorder="1" applyAlignment="1">
      <alignment horizontal="justify" vertical="center"/>
    </xf>
    <xf numFmtId="0" fontId="26" fillId="0" borderId="0" xfId="0" applyFont="1"/>
    <xf numFmtId="0" fontId="2" fillId="7" borderId="20" xfId="0" applyFont="1" applyFill="1" applyBorder="1" applyAlignment="1" applyProtection="1">
      <alignment horizontal="left" vertical="top" wrapText="1"/>
      <protection locked="0"/>
    </xf>
    <xf numFmtId="0" fontId="0" fillId="7" borderId="25" xfId="0" applyFill="1" applyBorder="1" applyAlignment="1">
      <alignment horizontal="left" vertical="top" wrapText="1"/>
    </xf>
    <xf numFmtId="0" fontId="2" fillId="8" borderId="20" xfId="0" applyFont="1" applyFill="1" applyBorder="1" applyAlignment="1" applyProtection="1">
      <alignment horizontal="left" vertical="top" wrapText="1"/>
      <protection locked="0"/>
    </xf>
    <xf numFmtId="0" fontId="14" fillId="9" borderId="1" xfId="0" applyFont="1" applyFill="1" applyBorder="1" applyAlignment="1">
      <alignment vertical="center" wrapText="1"/>
    </xf>
    <xf numFmtId="0" fontId="22" fillId="0" borderId="29" xfId="0" applyFont="1" applyBorder="1" applyAlignment="1">
      <alignment horizontal="justify" vertical="center" wrapText="1"/>
    </xf>
    <xf numFmtId="0" fontId="2" fillId="6" borderId="20" xfId="0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 vertical="top" wrapText="1"/>
    </xf>
    <xf numFmtId="0" fontId="2" fillId="7" borderId="20" xfId="0" applyFont="1" applyFill="1" applyBorder="1" applyAlignment="1" applyProtection="1">
      <alignment horizontal="left" vertical="top" wrapText="1"/>
      <protection locked="0"/>
    </xf>
    <xf numFmtId="0" fontId="0" fillId="7" borderId="25" xfId="0" applyFill="1" applyBorder="1" applyAlignment="1">
      <alignment horizontal="left" vertical="top" wrapText="1"/>
    </xf>
    <xf numFmtId="0" fontId="2" fillId="8" borderId="20" xfId="0" applyFont="1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>
      <alignment horizontal="left" vertical="top" wrapText="1"/>
    </xf>
    <xf numFmtId="0" fontId="14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/>
    <xf numFmtId="0" fontId="14" fillId="9" borderId="15" xfId="0" applyFont="1" applyFill="1" applyBorder="1" applyAlignment="1">
      <alignment vertical="center" wrapText="1"/>
    </xf>
    <xf numFmtId="0" fontId="0" fillId="9" borderId="27" xfId="0" applyFill="1" applyBorder="1" applyAlignment="1"/>
    <xf numFmtId="0" fontId="21" fillId="11" borderId="16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justify" vertical="center" wrapText="1"/>
    </xf>
    <xf numFmtId="0" fontId="21" fillId="12" borderId="28" xfId="0" applyFont="1" applyFill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justify" vertical="center" wrapText="1"/>
    </xf>
    <xf numFmtId="0" fontId="22" fillId="13" borderId="16" xfId="0" applyFont="1" applyFill="1" applyBorder="1" applyAlignment="1">
      <alignment horizontal="justify" vertical="center" wrapText="1"/>
    </xf>
    <xf numFmtId="0" fontId="22" fillId="13" borderId="28" xfId="0" applyFont="1" applyFill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justify" vertical="center" wrapText="1"/>
    </xf>
    <xf numFmtId="0" fontId="22" fillId="0" borderId="29" xfId="0" applyFont="1" applyBorder="1" applyAlignment="1">
      <alignment horizontal="justify" vertical="center" wrapText="1"/>
    </xf>
    <xf numFmtId="0" fontId="14" fillId="14" borderId="16" xfId="0" applyFont="1" applyFill="1" applyBorder="1" applyAlignment="1">
      <alignment horizontal="justify" vertical="center" wrapText="1"/>
    </xf>
    <xf numFmtId="0" fontId="14" fillId="14" borderId="28" xfId="0" applyFont="1" applyFill="1" applyBorder="1" applyAlignment="1">
      <alignment horizontal="justify" vertical="center" wrapText="1"/>
    </xf>
    <xf numFmtId="0" fontId="25" fillId="14" borderId="16" xfId="0" applyFont="1" applyFill="1" applyBorder="1" applyAlignment="1">
      <alignment horizontal="justify" vertical="center" wrapText="1"/>
    </xf>
    <xf numFmtId="0" fontId="25" fillId="14" borderId="28" xfId="0" applyFont="1" applyFill="1" applyBorder="1" applyAlignment="1">
      <alignment horizontal="justify" vertical="center" wrapText="1"/>
    </xf>
    <xf numFmtId="0" fontId="21" fillId="12" borderId="33" xfId="0" applyFont="1" applyFill="1" applyBorder="1" applyAlignment="1">
      <alignment horizontal="justify" vertical="center"/>
    </xf>
    <xf numFmtId="0" fontId="21" fillId="12" borderId="29" xfId="0" applyFont="1" applyFill="1" applyBorder="1" applyAlignment="1">
      <alignment horizontal="justify" vertical="center"/>
    </xf>
    <xf numFmtId="0" fontId="24" fillId="14" borderId="16" xfId="0" applyFont="1" applyFill="1" applyBorder="1" applyAlignment="1">
      <alignment horizontal="justify" vertical="center" wrapText="1"/>
    </xf>
    <xf numFmtId="0" fontId="24" fillId="14" borderId="28" xfId="0" applyFont="1" applyFill="1" applyBorder="1" applyAlignment="1">
      <alignment horizontal="justify" vertical="center" wrapText="1"/>
    </xf>
    <xf numFmtId="0" fontId="6" fillId="4" borderId="2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6" fillId="4" borderId="4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3" fontId="7" fillId="4" borderId="17" xfId="1" applyNumberFormat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mloopcom-my.sharepoint.com/Users/Ludo/Desktop/ZVJS_SU_MDM/Vystupy/Datova%20struktura/MDM_ZVJS_Datova%20struktura%20projek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VOD"/>
      <sheetName val="Registre_Evidencie"/>
      <sheetName val="Informačné systémy"/>
      <sheetName val="Objekty evidencie"/>
      <sheetName val="Konzumované údaje"/>
      <sheetName val="Licencie"/>
      <sheetName val="INTEGRACIE"/>
      <sheetName val="Rozpočet_Vecny"/>
      <sheetName val="Rozpocet_Detailny"/>
      <sheetName val="Ciselniky"/>
      <sheetName val="Data_USEKY&amp;AGENDY"/>
      <sheetName val="PIVOT_USEKY&amp;AGENDY"/>
      <sheetName val="PIVOT_Zitovne situacie"/>
      <sheetName val="Zivotne_Situa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J2" t="str">
            <v>518 - Ostatné služby</v>
          </cell>
        </row>
        <row r="3">
          <cell r="B3" t="str">
            <v>Pozície pre nepriame výdavky (podporné aktivity)</v>
          </cell>
        </row>
        <row r="4">
          <cell r="B4" t="str">
            <v>Projektový manažér</v>
          </cell>
        </row>
        <row r="5">
          <cell r="B5" t="str">
            <v>Finančný manažér</v>
          </cell>
        </row>
        <row r="6">
          <cell r="B6" t="str">
            <v>Administratívny pracovník</v>
          </cell>
        </row>
        <row r="7">
          <cell r="B7" t="str">
            <v>Špecialista na publicitu</v>
          </cell>
        </row>
        <row r="8">
          <cell r="B8" t="str">
            <v>Spracovateľ štúdiie</v>
          </cell>
        </row>
        <row r="9">
          <cell r="B9" t="str">
            <v>Pozície pre priame výdavky (hlavné aktivity)</v>
          </cell>
        </row>
        <row r="10">
          <cell r="B10" t="str">
            <v>Projektový manažér IT projektu</v>
          </cell>
        </row>
        <row r="11">
          <cell r="B11" t="str">
            <v>IT analytik</v>
          </cell>
        </row>
        <row r="12">
          <cell r="B12" t="str">
            <v>IT programátor/vývojár</v>
          </cell>
        </row>
        <row r="13">
          <cell r="B13" t="str">
            <v>IT architekt</v>
          </cell>
        </row>
        <row r="14">
          <cell r="B14" t="str">
            <v>IT tester</v>
          </cell>
        </row>
        <row r="15">
          <cell r="B15" t="str">
            <v>Špecialista pre databázy</v>
          </cell>
        </row>
        <row r="16">
          <cell r="B16" t="str">
            <v>IT / IS konzultant (napr. SAP)</v>
          </cell>
        </row>
        <row r="17">
          <cell r="B17" t="str">
            <v>Špecialista pre infraštruktúry/HW špecialista</v>
          </cell>
        </row>
        <row r="18">
          <cell r="B18" t="str">
            <v>Školiteľ pre IT systémy</v>
          </cell>
        </row>
        <row r="19">
          <cell r="B19" t="str">
            <v>Iné (pozícia, ktorú nie je možné zaradiť do vyššie uvedených pozícií)</v>
          </cell>
        </row>
        <row r="20">
          <cell r="B20" t="str">
            <v>Odborník pre IT dohľad/ Quality Assurance</v>
          </cell>
        </row>
        <row r="21">
          <cell r="B21" t="str">
            <v>Špecialista pre bezpečnosť IT</v>
          </cell>
        </row>
        <row r="22">
          <cell r="B22" t="str">
            <v>Dátový analytik - IT senior</v>
          </cell>
        </row>
        <row r="23">
          <cell r="B23" t="str">
            <v>Dátový špecialista - IT senior</v>
          </cell>
        </row>
        <row r="24">
          <cell r="B24" t="str">
            <v>Dátový špecialista - IT junior</v>
          </cell>
        </row>
        <row r="25">
          <cell r="B25" t="str">
            <v>Dátový kurátor - IT senior</v>
          </cell>
        </row>
        <row r="26">
          <cell r="B26" t="str">
            <v>Dátový architekt - IT senior</v>
          </cell>
        </row>
        <row r="27">
          <cell r="B27" t="str">
            <v>Vlastník údajov - IT senior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2"/>
  <sheetViews>
    <sheetView tabSelected="1" view="pageBreakPreview" topLeftCell="A2198" zoomScale="75" zoomScaleNormal="55" zoomScaleSheetLayoutView="75" workbookViewId="0">
      <selection activeCell="L5" sqref="A1:Q79"/>
    </sheetView>
  </sheetViews>
  <sheetFormatPr baseColWidth="10" defaultColWidth="9.1640625" defaultRowHeight="15"/>
  <cols>
    <col min="1" max="1" width="9.83203125" style="3" customWidth="1"/>
    <col min="2" max="2" width="13" style="55" customWidth="1"/>
    <col min="3" max="3" width="12.83203125" style="47" customWidth="1"/>
    <col min="4" max="4" width="15.1640625" style="55" customWidth="1"/>
    <col min="5" max="5" width="14.6640625" style="55" customWidth="1"/>
    <col min="6" max="6" width="14.1640625" style="55" customWidth="1"/>
    <col min="7" max="7" width="9.83203125" style="77" customWidth="1"/>
    <col min="8" max="8" width="11" style="77" customWidth="1"/>
    <col min="9" max="9" width="13" style="77" customWidth="1"/>
    <col min="10" max="10" width="13.5" style="77" customWidth="1"/>
    <col min="11" max="11" width="10.33203125" style="77" customWidth="1"/>
    <col min="12" max="12" width="10" style="77" customWidth="1"/>
    <col min="13" max="13" width="15.33203125" style="77" customWidth="1"/>
    <col min="14" max="14" width="15.33203125" style="109" customWidth="1"/>
    <col min="15" max="15" width="8.1640625" style="56" customWidth="1"/>
    <col min="16" max="16" width="57.5" style="47" customWidth="1"/>
    <col min="17" max="17" width="12.5" style="57" customWidth="1"/>
    <col min="18" max="18" width="10.83203125" style="3" bestFit="1" customWidth="1"/>
    <col min="19" max="16384" width="9.1640625" style="3"/>
  </cols>
  <sheetData>
    <row r="1" spans="1:18">
      <c r="A1" s="41" t="s">
        <v>0</v>
      </c>
      <c r="B1" s="52"/>
      <c r="C1" s="53"/>
      <c r="D1" s="54"/>
      <c r="F1" s="54"/>
      <c r="G1" s="85"/>
    </row>
    <row r="2" spans="1:18" s="1" customFormat="1" ht="56">
      <c r="A2" s="42" t="s">
        <v>1</v>
      </c>
      <c r="B2" s="43" t="s">
        <v>2</v>
      </c>
      <c r="C2" s="48" t="s">
        <v>3</v>
      </c>
      <c r="D2" s="43" t="s">
        <v>4</v>
      </c>
      <c r="E2" s="43" t="s">
        <v>5</v>
      </c>
      <c r="F2" s="43" t="s">
        <v>6</v>
      </c>
      <c r="G2" s="78" t="s">
        <v>7</v>
      </c>
      <c r="H2" s="78" t="s">
        <v>8</v>
      </c>
      <c r="I2" s="78" t="s">
        <v>9</v>
      </c>
      <c r="J2" s="78" t="s">
        <v>10</v>
      </c>
      <c r="K2" s="78" t="s">
        <v>11</v>
      </c>
      <c r="L2" s="78" t="s">
        <v>12</v>
      </c>
      <c r="M2" s="78" t="s">
        <v>13</v>
      </c>
      <c r="N2" s="92" t="s">
        <v>14</v>
      </c>
      <c r="O2" s="43" t="s">
        <v>15</v>
      </c>
      <c r="P2" s="48" t="s">
        <v>16</v>
      </c>
      <c r="Q2" s="43" t="s">
        <v>17</v>
      </c>
    </row>
    <row r="3" spans="1:18" s="2" customFormat="1" ht="196.5" customHeight="1">
      <c r="A3" s="50"/>
      <c r="B3" s="51" t="s">
        <v>18</v>
      </c>
      <c r="C3" s="51" t="s">
        <v>19</v>
      </c>
      <c r="D3" s="51" t="s">
        <v>20</v>
      </c>
      <c r="E3" s="51" t="s">
        <v>21</v>
      </c>
      <c r="F3" s="51" t="s">
        <v>22</v>
      </c>
      <c r="G3" s="79" t="s">
        <v>23</v>
      </c>
      <c r="H3" s="79" t="s">
        <v>24</v>
      </c>
      <c r="I3" s="79" t="s">
        <v>25</v>
      </c>
      <c r="J3" s="79" t="s">
        <v>26</v>
      </c>
      <c r="K3" s="79" t="s">
        <v>27</v>
      </c>
      <c r="L3" s="79" t="s">
        <v>28</v>
      </c>
      <c r="M3" s="79" t="s">
        <v>29</v>
      </c>
      <c r="N3" s="110"/>
      <c r="O3" s="51" t="s">
        <v>30</v>
      </c>
      <c r="P3" s="51" t="s">
        <v>31</v>
      </c>
      <c r="Q3" s="51"/>
    </row>
    <row r="4" spans="1:18" s="2" customFormat="1">
      <c r="A4" s="149" t="s">
        <v>32</v>
      </c>
      <c r="B4" s="150"/>
      <c r="C4" s="150"/>
      <c r="D4" s="150"/>
      <c r="E4" s="150"/>
      <c r="F4" s="95"/>
      <c r="G4" s="96"/>
      <c r="H4" s="96"/>
      <c r="I4" s="96"/>
      <c r="J4" s="96"/>
      <c r="K4" s="96"/>
      <c r="L4" s="96"/>
      <c r="M4" s="96"/>
      <c r="N4" s="97">
        <f>SUM(M5:M13)</f>
        <v>483444</v>
      </c>
      <c r="O4" s="95"/>
      <c r="P4" s="98"/>
      <c r="Q4" s="99"/>
    </row>
    <row r="5" spans="1:18" ht="307.5" customHeight="1">
      <c r="A5" s="59">
        <f>ROW(A1)</f>
        <v>1</v>
      </c>
      <c r="B5" s="60" t="s">
        <v>33</v>
      </c>
      <c r="C5" s="60" t="s">
        <v>34</v>
      </c>
      <c r="D5" s="60" t="s">
        <v>35</v>
      </c>
      <c r="E5" s="60" t="s">
        <v>36</v>
      </c>
      <c r="F5" s="60" t="s">
        <v>37</v>
      </c>
      <c r="G5" s="86">
        <v>33</v>
      </c>
      <c r="H5" s="87">
        <v>870</v>
      </c>
      <c r="I5" s="80">
        <f>ROUND(G5*H5,2)</f>
        <v>28710</v>
      </c>
      <c r="J5" s="80">
        <f>I5</f>
        <v>28710</v>
      </c>
      <c r="K5" s="80">
        <f t="shared" ref="K5:K19" si="0">I5-J5</f>
        <v>0</v>
      </c>
      <c r="L5" s="88">
        <v>1</v>
      </c>
      <c r="M5" s="80">
        <f>J5*L5</f>
        <v>28710</v>
      </c>
      <c r="N5" s="111"/>
      <c r="O5" s="61" t="s">
        <v>38</v>
      </c>
      <c r="P5" s="60" t="s">
        <v>39</v>
      </c>
      <c r="Q5" s="49" t="s">
        <v>40</v>
      </c>
      <c r="R5" s="44"/>
    </row>
    <row r="6" spans="1:18" ht="288">
      <c r="A6" s="59">
        <f t="shared" ref="A6:A13" si="1">ROW(A2)</f>
        <v>2</v>
      </c>
      <c r="B6" s="60" t="s">
        <v>33</v>
      </c>
      <c r="C6" s="60" t="s">
        <v>34</v>
      </c>
      <c r="D6" s="60" t="s">
        <v>35</v>
      </c>
      <c r="E6" s="60" t="s">
        <v>41</v>
      </c>
      <c r="F6" s="60" t="s">
        <v>37</v>
      </c>
      <c r="G6" s="86">
        <v>33</v>
      </c>
      <c r="H6" s="87">
        <v>570</v>
      </c>
      <c r="I6" s="80">
        <f>ROUND(G6*H6,2)</f>
        <v>18810</v>
      </c>
      <c r="J6" s="80">
        <f t="shared" ref="J6:J19" si="2">I6</f>
        <v>18810</v>
      </c>
      <c r="K6" s="80">
        <f t="shared" si="0"/>
        <v>0</v>
      </c>
      <c r="L6" s="88">
        <v>1</v>
      </c>
      <c r="M6" s="80">
        <f t="shared" ref="M6:M19" si="3">J6*L6</f>
        <v>18810</v>
      </c>
      <c r="N6" s="111"/>
      <c r="O6" s="61" t="s">
        <v>38</v>
      </c>
      <c r="P6" s="60" t="s">
        <v>42</v>
      </c>
      <c r="Q6" s="49" t="s">
        <v>40</v>
      </c>
      <c r="R6" s="44"/>
    </row>
    <row r="7" spans="1:18" ht="288">
      <c r="A7" s="59">
        <f t="shared" si="1"/>
        <v>3</v>
      </c>
      <c r="B7" s="60" t="s">
        <v>33</v>
      </c>
      <c r="C7" s="60" t="s">
        <v>34</v>
      </c>
      <c r="D7" s="60" t="s">
        <v>35</v>
      </c>
      <c r="E7" s="60" t="s">
        <v>43</v>
      </c>
      <c r="F7" s="60" t="s">
        <v>37</v>
      </c>
      <c r="G7" s="86">
        <v>20</v>
      </c>
      <c r="H7" s="87">
        <v>870</v>
      </c>
      <c r="I7" s="80">
        <f t="shared" ref="I7:I8" si="4">ROUND(G7*H7,2)</f>
        <v>17400</v>
      </c>
      <c r="J7" s="80">
        <f t="shared" si="2"/>
        <v>17400</v>
      </c>
      <c r="K7" s="80">
        <f t="shared" si="0"/>
        <v>0</v>
      </c>
      <c r="L7" s="88">
        <v>1</v>
      </c>
      <c r="M7" s="80">
        <f t="shared" si="3"/>
        <v>17400</v>
      </c>
      <c r="N7" s="111"/>
      <c r="O7" s="61" t="s">
        <v>38</v>
      </c>
      <c r="P7" s="60" t="s">
        <v>44</v>
      </c>
      <c r="Q7" s="49" t="s">
        <v>40</v>
      </c>
      <c r="R7" s="44"/>
    </row>
    <row r="8" spans="1:18" ht="288">
      <c r="A8" s="59">
        <f t="shared" si="1"/>
        <v>4</v>
      </c>
      <c r="B8" s="60" t="s">
        <v>33</v>
      </c>
      <c r="C8" s="60" t="s">
        <v>34</v>
      </c>
      <c r="D8" s="60" t="s">
        <v>35</v>
      </c>
      <c r="E8" s="60" t="s">
        <v>45</v>
      </c>
      <c r="F8" s="60" t="s">
        <v>37</v>
      </c>
      <c r="G8" s="86">
        <v>20</v>
      </c>
      <c r="H8" s="87">
        <v>870</v>
      </c>
      <c r="I8" s="80">
        <f t="shared" si="4"/>
        <v>17400</v>
      </c>
      <c r="J8" s="80">
        <f t="shared" si="2"/>
        <v>17400</v>
      </c>
      <c r="K8" s="80">
        <f t="shared" si="0"/>
        <v>0</v>
      </c>
      <c r="L8" s="88">
        <v>1</v>
      </c>
      <c r="M8" s="80">
        <f t="shared" si="3"/>
        <v>17400</v>
      </c>
      <c r="N8" s="111"/>
      <c r="O8" s="61" t="s">
        <v>38</v>
      </c>
      <c r="P8" s="60" t="s">
        <v>46</v>
      </c>
      <c r="Q8" s="49" t="s">
        <v>40</v>
      </c>
      <c r="R8" s="44"/>
    </row>
    <row r="9" spans="1:18" ht="128">
      <c r="A9" s="59">
        <f t="shared" si="1"/>
        <v>5</v>
      </c>
      <c r="B9" s="60" t="s">
        <v>33</v>
      </c>
      <c r="C9" s="60" t="s">
        <v>34</v>
      </c>
      <c r="D9" s="60" t="s">
        <v>47</v>
      </c>
      <c r="E9" s="60" t="s">
        <v>48</v>
      </c>
      <c r="F9" s="60" t="s">
        <v>49</v>
      </c>
      <c r="G9" s="86">
        <v>640</v>
      </c>
      <c r="H9" s="87">
        <v>315</v>
      </c>
      <c r="I9" s="80">
        <f t="shared" ref="I9:I19" si="5">ROUND(G9*H9*1.2,2)</f>
        <v>241920</v>
      </c>
      <c r="J9" s="80">
        <f t="shared" si="2"/>
        <v>241920</v>
      </c>
      <c r="K9" s="80">
        <f t="shared" si="0"/>
        <v>0</v>
      </c>
      <c r="L9" s="88">
        <v>1</v>
      </c>
      <c r="M9" s="80">
        <f t="shared" si="3"/>
        <v>241920</v>
      </c>
      <c r="N9" s="111"/>
      <c r="O9" s="61" t="s">
        <v>50</v>
      </c>
      <c r="P9" s="60" t="s">
        <v>51</v>
      </c>
      <c r="Q9" s="49" t="s">
        <v>52</v>
      </c>
    </row>
    <row r="10" spans="1:18" ht="141" customHeight="1">
      <c r="A10" s="59">
        <f t="shared" si="1"/>
        <v>6</v>
      </c>
      <c r="B10" s="60" t="s">
        <v>33</v>
      </c>
      <c r="C10" s="60" t="s">
        <v>34</v>
      </c>
      <c r="D10" s="60" t="s">
        <v>47</v>
      </c>
      <c r="E10" s="69" t="s">
        <v>53</v>
      </c>
      <c r="F10" s="60" t="s">
        <v>49</v>
      </c>
      <c r="G10" s="86">
        <v>560</v>
      </c>
      <c r="H10" s="87">
        <v>177</v>
      </c>
      <c r="I10" s="80">
        <f t="shared" si="5"/>
        <v>118944</v>
      </c>
      <c r="J10" s="80">
        <f t="shared" si="2"/>
        <v>118944</v>
      </c>
      <c r="K10" s="80">
        <f t="shared" si="0"/>
        <v>0</v>
      </c>
      <c r="L10" s="88">
        <v>1</v>
      </c>
      <c r="M10" s="80">
        <f t="shared" si="3"/>
        <v>118944</v>
      </c>
      <c r="N10" s="111"/>
      <c r="O10" s="61" t="s">
        <v>50</v>
      </c>
      <c r="P10" s="60" t="s">
        <v>51</v>
      </c>
      <c r="Q10" s="49" t="s">
        <v>52</v>
      </c>
    </row>
    <row r="11" spans="1:18" ht="143.25" customHeight="1">
      <c r="A11" s="59">
        <f t="shared" si="1"/>
        <v>7</v>
      </c>
      <c r="B11" s="60" t="s">
        <v>33</v>
      </c>
      <c r="C11" s="60" t="s">
        <v>34</v>
      </c>
      <c r="D11" s="60" t="s">
        <v>47</v>
      </c>
      <c r="E11" s="60" t="s">
        <v>54</v>
      </c>
      <c r="F11" s="60" t="s">
        <v>49</v>
      </c>
      <c r="G11" s="86">
        <v>700</v>
      </c>
      <c r="H11" s="87">
        <v>19</v>
      </c>
      <c r="I11" s="80">
        <f t="shared" si="5"/>
        <v>15960</v>
      </c>
      <c r="J11" s="80">
        <f t="shared" si="2"/>
        <v>15960</v>
      </c>
      <c r="K11" s="80">
        <f t="shared" si="0"/>
        <v>0</v>
      </c>
      <c r="L11" s="88">
        <v>1</v>
      </c>
      <c r="M11" s="80">
        <f t="shared" si="3"/>
        <v>15960</v>
      </c>
      <c r="N11" s="111"/>
      <c r="O11" s="61" t="s">
        <v>50</v>
      </c>
      <c r="P11" s="60" t="s">
        <v>55</v>
      </c>
      <c r="Q11" s="49" t="s">
        <v>56</v>
      </c>
    </row>
    <row r="12" spans="1:18" ht="128">
      <c r="A12" s="59">
        <f t="shared" si="1"/>
        <v>8</v>
      </c>
      <c r="B12" s="60" t="s">
        <v>33</v>
      </c>
      <c r="C12" s="60" t="s">
        <v>34</v>
      </c>
      <c r="D12" s="60" t="s">
        <v>47</v>
      </c>
      <c r="E12" s="60" t="s">
        <v>57</v>
      </c>
      <c r="F12" s="60" t="s">
        <v>49</v>
      </c>
      <c r="G12" s="86">
        <v>1000</v>
      </c>
      <c r="H12" s="87">
        <v>9</v>
      </c>
      <c r="I12" s="80">
        <f t="shared" si="5"/>
        <v>10800</v>
      </c>
      <c r="J12" s="80">
        <f t="shared" si="2"/>
        <v>10800</v>
      </c>
      <c r="K12" s="80">
        <f t="shared" si="0"/>
        <v>0</v>
      </c>
      <c r="L12" s="88">
        <v>1</v>
      </c>
      <c r="M12" s="80">
        <f t="shared" si="3"/>
        <v>10800</v>
      </c>
      <c r="N12" s="111"/>
      <c r="O12" s="61" t="s">
        <v>50</v>
      </c>
      <c r="P12" s="60" t="s">
        <v>58</v>
      </c>
      <c r="Q12" s="49" t="s">
        <v>59</v>
      </c>
    </row>
    <row r="13" spans="1:18" ht="133" customHeight="1">
      <c r="A13" s="59">
        <f t="shared" si="1"/>
        <v>9</v>
      </c>
      <c r="B13" s="60" t="s">
        <v>33</v>
      </c>
      <c r="C13" s="60" t="s">
        <v>34</v>
      </c>
      <c r="D13" s="60" t="s">
        <v>47</v>
      </c>
      <c r="E13" s="60" t="s">
        <v>60</v>
      </c>
      <c r="F13" s="60" t="s">
        <v>49</v>
      </c>
      <c r="G13" s="86">
        <v>750</v>
      </c>
      <c r="H13" s="87">
        <v>15</v>
      </c>
      <c r="I13" s="80">
        <f t="shared" si="5"/>
        <v>13500</v>
      </c>
      <c r="J13" s="80">
        <f t="shared" si="2"/>
        <v>13500</v>
      </c>
      <c r="K13" s="80">
        <f t="shared" si="0"/>
        <v>0</v>
      </c>
      <c r="L13" s="88">
        <v>1</v>
      </c>
      <c r="M13" s="80">
        <f t="shared" si="3"/>
        <v>13500</v>
      </c>
      <c r="N13" s="111"/>
      <c r="O13" s="61" t="s">
        <v>50</v>
      </c>
      <c r="P13" s="60" t="s">
        <v>51</v>
      </c>
      <c r="Q13" s="49" t="s">
        <v>52</v>
      </c>
    </row>
    <row r="14" spans="1:18" ht="21" customHeight="1">
      <c r="A14" s="149" t="s">
        <v>61</v>
      </c>
      <c r="B14" s="150"/>
      <c r="C14" s="150"/>
      <c r="D14" s="150"/>
      <c r="E14" s="150"/>
      <c r="F14" s="100"/>
      <c r="G14" s="101"/>
      <c r="H14" s="101"/>
      <c r="I14" s="81"/>
      <c r="J14" s="81"/>
      <c r="K14" s="81"/>
      <c r="L14" s="102"/>
      <c r="M14" s="81"/>
      <c r="N14" s="112">
        <f>SUM(M15:M19)</f>
        <v>175722</v>
      </c>
      <c r="O14" s="76"/>
      <c r="P14" s="100"/>
      <c r="Q14" s="103"/>
    </row>
    <row r="15" spans="1:18" ht="190.5" customHeight="1">
      <c r="A15" s="59">
        <v>10</v>
      </c>
      <c r="B15" s="60" t="s">
        <v>33</v>
      </c>
      <c r="C15" s="60" t="s">
        <v>62</v>
      </c>
      <c r="D15" s="60" t="s">
        <v>47</v>
      </c>
      <c r="E15" s="60" t="s">
        <v>48</v>
      </c>
      <c r="F15" s="60" t="s">
        <v>49</v>
      </c>
      <c r="G15" s="86">
        <v>640</v>
      </c>
      <c r="H15" s="87">
        <v>144</v>
      </c>
      <c r="I15" s="80">
        <f t="shared" si="5"/>
        <v>110592</v>
      </c>
      <c r="J15" s="80">
        <f t="shared" si="2"/>
        <v>110592</v>
      </c>
      <c r="K15" s="80">
        <f t="shared" si="0"/>
        <v>0</v>
      </c>
      <c r="L15" s="88">
        <v>1</v>
      </c>
      <c r="M15" s="80">
        <f t="shared" si="3"/>
        <v>110592</v>
      </c>
      <c r="N15" s="111"/>
      <c r="O15" s="61" t="s">
        <v>50</v>
      </c>
      <c r="P15" s="60" t="s">
        <v>63</v>
      </c>
      <c r="Q15" s="49" t="s">
        <v>64</v>
      </c>
    </row>
    <row r="16" spans="1:18" ht="191.25" customHeight="1">
      <c r="A16" s="59">
        <v>11</v>
      </c>
      <c r="B16" s="60" t="s">
        <v>33</v>
      </c>
      <c r="C16" s="60" t="s">
        <v>62</v>
      </c>
      <c r="D16" s="60" t="s">
        <v>47</v>
      </c>
      <c r="E16" s="69" t="s">
        <v>53</v>
      </c>
      <c r="F16" s="60" t="s">
        <v>49</v>
      </c>
      <c r="G16" s="86">
        <v>560</v>
      </c>
      <c r="H16" s="87">
        <v>55</v>
      </c>
      <c r="I16" s="80">
        <f t="shared" si="5"/>
        <v>36960</v>
      </c>
      <c r="J16" s="80">
        <f t="shared" si="2"/>
        <v>36960</v>
      </c>
      <c r="K16" s="80">
        <f t="shared" si="0"/>
        <v>0</v>
      </c>
      <c r="L16" s="88">
        <v>1</v>
      </c>
      <c r="M16" s="80">
        <f t="shared" si="3"/>
        <v>36960</v>
      </c>
      <c r="N16" s="111"/>
      <c r="O16" s="61" t="s">
        <v>50</v>
      </c>
      <c r="P16" s="60" t="s">
        <v>65</v>
      </c>
      <c r="Q16" s="49" t="s">
        <v>64</v>
      </c>
    </row>
    <row r="17" spans="1:17" ht="176">
      <c r="A17" s="59">
        <v>12</v>
      </c>
      <c r="B17" s="60" t="s">
        <v>33</v>
      </c>
      <c r="C17" s="60" t="s">
        <v>62</v>
      </c>
      <c r="D17" s="60" t="s">
        <v>47</v>
      </c>
      <c r="E17" s="60" t="s">
        <v>54</v>
      </c>
      <c r="F17" s="60" t="s">
        <v>49</v>
      </c>
      <c r="G17" s="86">
        <v>700</v>
      </c>
      <c r="H17" s="87">
        <v>13</v>
      </c>
      <c r="I17" s="80">
        <f t="shared" si="5"/>
        <v>10920</v>
      </c>
      <c r="J17" s="80">
        <f t="shared" si="2"/>
        <v>10920</v>
      </c>
      <c r="K17" s="80">
        <f t="shared" si="0"/>
        <v>0</v>
      </c>
      <c r="L17" s="88">
        <v>1</v>
      </c>
      <c r="M17" s="80">
        <f t="shared" si="3"/>
        <v>10920</v>
      </c>
      <c r="N17" s="111"/>
      <c r="O17" s="61" t="s">
        <v>50</v>
      </c>
      <c r="P17" s="60" t="s">
        <v>65</v>
      </c>
      <c r="Q17" s="49" t="s">
        <v>64</v>
      </c>
    </row>
    <row r="18" spans="1:17" ht="178.5" customHeight="1">
      <c r="A18" s="59">
        <v>13</v>
      </c>
      <c r="B18" s="60" t="s">
        <v>33</v>
      </c>
      <c r="C18" s="60" t="s">
        <v>62</v>
      </c>
      <c r="D18" s="60" t="s">
        <v>47</v>
      </c>
      <c r="E18" s="60" t="s">
        <v>57</v>
      </c>
      <c r="F18" s="60" t="s">
        <v>49</v>
      </c>
      <c r="G18" s="86">
        <v>1000</v>
      </c>
      <c r="H18" s="87">
        <v>8</v>
      </c>
      <c r="I18" s="80">
        <f t="shared" si="5"/>
        <v>9600</v>
      </c>
      <c r="J18" s="80">
        <f t="shared" si="2"/>
        <v>9600</v>
      </c>
      <c r="K18" s="80">
        <f t="shared" si="0"/>
        <v>0</v>
      </c>
      <c r="L18" s="88">
        <v>1</v>
      </c>
      <c r="M18" s="80">
        <f t="shared" si="3"/>
        <v>9600</v>
      </c>
      <c r="N18" s="111"/>
      <c r="O18" s="61" t="s">
        <v>50</v>
      </c>
      <c r="P18" s="60" t="s">
        <v>66</v>
      </c>
      <c r="Q18" s="49" t="s">
        <v>64</v>
      </c>
    </row>
    <row r="19" spans="1:17" ht="160">
      <c r="A19" s="59">
        <v>14</v>
      </c>
      <c r="B19" s="60" t="s">
        <v>33</v>
      </c>
      <c r="C19" s="60" t="s">
        <v>62</v>
      </c>
      <c r="D19" s="60" t="s">
        <v>47</v>
      </c>
      <c r="E19" s="60" t="s">
        <v>60</v>
      </c>
      <c r="F19" s="60" t="s">
        <v>49</v>
      </c>
      <c r="G19" s="86">
        <v>750</v>
      </c>
      <c r="H19" s="87">
        <v>8.5</v>
      </c>
      <c r="I19" s="80">
        <f t="shared" si="5"/>
        <v>7650</v>
      </c>
      <c r="J19" s="80">
        <f t="shared" si="2"/>
        <v>7650</v>
      </c>
      <c r="K19" s="80">
        <f t="shared" si="0"/>
        <v>0</v>
      </c>
      <c r="L19" s="88">
        <v>1</v>
      </c>
      <c r="M19" s="80">
        <f t="shared" si="3"/>
        <v>7650</v>
      </c>
      <c r="N19" s="111"/>
      <c r="O19" s="61" t="s">
        <v>50</v>
      </c>
      <c r="P19" s="60" t="s">
        <v>66</v>
      </c>
      <c r="Q19" s="49" t="s">
        <v>64</v>
      </c>
    </row>
    <row r="20" spans="1:17" s="2" customFormat="1" ht="13.25" customHeight="1">
      <c r="A20" s="149" t="s">
        <v>67</v>
      </c>
      <c r="B20" s="150"/>
      <c r="C20" s="150"/>
      <c r="D20" s="150"/>
      <c r="E20" s="150"/>
      <c r="F20" s="95"/>
      <c r="G20" s="96"/>
      <c r="H20" s="96"/>
      <c r="I20" s="96"/>
      <c r="J20" s="96"/>
      <c r="K20" s="96"/>
      <c r="L20" s="96"/>
      <c r="M20" s="96"/>
      <c r="N20" s="97">
        <f>SUM(M21:M22)</f>
        <v>318939.59999999998</v>
      </c>
      <c r="O20" s="95"/>
      <c r="P20" s="98"/>
      <c r="Q20" s="103"/>
    </row>
    <row r="21" spans="1:17" ht="156.75" customHeight="1">
      <c r="A21" s="59">
        <v>15</v>
      </c>
      <c r="B21" s="60" t="s">
        <v>33</v>
      </c>
      <c r="C21" s="60" t="s">
        <v>68</v>
      </c>
      <c r="D21" s="69" t="s">
        <v>69</v>
      </c>
      <c r="E21" s="60" t="s">
        <v>70</v>
      </c>
      <c r="F21" s="60" t="s">
        <v>71</v>
      </c>
      <c r="G21" s="89">
        <v>54991.5</v>
      </c>
      <c r="H21" s="87">
        <v>2</v>
      </c>
      <c r="I21" s="80">
        <f>ROUND(G21*H21*1.2,2)</f>
        <v>131979.6</v>
      </c>
      <c r="J21" s="80">
        <f>I21</f>
        <v>131979.6</v>
      </c>
      <c r="K21" s="80">
        <f t="shared" ref="K21:K78" si="6">I21-J21</f>
        <v>0</v>
      </c>
      <c r="L21" s="88">
        <v>1</v>
      </c>
      <c r="M21" s="80">
        <f t="shared" ref="M21:M22" si="7">J21*L21</f>
        <v>131979.6</v>
      </c>
      <c r="N21" s="111"/>
      <c r="O21" s="61" t="s">
        <v>50</v>
      </c>
      <c r="P21" s="60" t="s">
        <v>72</v>
      </c>
      <c r="Q21" s="49" t="s">
        <v>40</v>
      </c>
    </row>
    <row r="22" spans="1:17" ht="151.5" customHeight="1">
      <c r="A22" s="59">
        <v>16</v>
      </c>
      <c r="B22" s="60" t="s">
        <v>33</v>
      </c>
      <c r="C22" s="60" t="s">
        <v>68</v>
      </c>
      <c r="D22" s="69" t="s">
        <v>69</v>
      </c>
      <c r="E22" s="60" t="s">
        <v>73</v>
      </c>
      <c r="F22" s="60" t="s">
        <v>71</v>
      </c>
      <c r="G22" s="89">
        <v>155800</v>
      </c>
      <c r="H22" s="87">
        <v>1</v>
      </c>
      <c r="I22" s="80">
        <f>ROUND(G22*H22*1.2,2)</f>
        <v>186960</v>
      </c>
      <c r="J22" s="80">
        <f>I22</f>
        <v>186960</v>
      </c>
      <c r="K22" s="80">
        <f t="shared" si="6"/>
        <v>0</v>
      </c>
      <c r="L22" s="88">
        <v>1</v>
      </c>
      <c r="M22" s="80">
        <f t="shared" si="7"/>
        <v>186960</v>
      </c>
      <c r="N22" s="111"/>
      <c r="O22" s="61" t="s">
        <v>38</v>
      </c>
      <c r="P22" s="60" t="s">
        <v>74</v>
      </c>
      <c r="Q22" s="49" t="s">
        <v>40</v>
      </c>
    </row>
    <row r="23" spans="1:17" s="2" customFormat="1">
      <c r="A23" s="149" t="s">
        <v>75</v>
      </c>
      <c r="B23" s="150"/>
      <c r="C23" s="150"/>
      <c r="D23" s="150"/>
      <c r="E23" s="150"/>
      <c r="F23" s="95"/>
      <c r="G23" s="96"/>
      <c r="H23" s="96"/>
      <c r="I23" s="96"/>
      <c r="J23" s="96"/>
      <c r="K23" s="96"/>
      <c r="L23" s="96"/>
      <c r="M23" s="96"/>
      <c r="N23" s="97">
        <f>SUM(M24:M34)</f>
        <v>805912</v>
      </c>
      <c r="O23" s="95"/>
      <c r="P23" s="98"/>
      <c r="Q23" s="103"/>
    </row>
    <row r="24" spans="1:17" ht="288">
      <c r="A24" s="59">
        <v>17</v>
      </c>
      <c r="B24" s="60" t="s">
        <v>33</v>
      </c>
      <c r="C24" s="60" t="s">
        <v>76</v>
      </c>
      <c r="D24" s="60" t="s">
        <v>35</v>
      </c>
      <c r="E24" s="60" t="s">
        <v>36</v>
      </c>
      <c r="F24" s="60" t="s">
        <v>37</v>
      </c>
      <c r="G24" s="86">
        <v>33</v>
      </c>
      <c r="H24" s="87">
        <v>1450</v>
      </c>
      <c r="I24" s="80">
        <f>ROUND(G24*H24,2)</f>
        <v>47850</v>
      </c>
      <c r="J24" s="80">
        <f>I24</f>
        <v>47850</v>
      </c>
      <c r="K24" s="80">
        <f t="shared" si="6"/>
        <v>0</v>
      </c>
      <c r="L24" s="88">
        <v>1</v>
      </c>
      <c r="M24" s="80">
        <f t="shared" ref="M24:M39" si="8">J24*L24</f>
        <v>47850</v>
      </c>
      <c r="N24" s="111"/>
      <c r="O24" s="61" t="s">
        <v>38</v>
      </c>
      <c r="P24" s="60" t="s">
        <v>39</v>
      </c>
      <c r="Q24" s="49" t="s">
        <v>40</v>
      </c>
    </row>
    <row r="25" spans="1:17" ht="288">
      <c r="A25" s="59">
        <v>18</v>
      </c>
      <c r="B25" s="60" t="s">
        <v>33</v>
      </c>
      <c r="C25" s="60" t="s">
        <v>76</v>
      </c>
      <c r="D25" s="60" t="s">
        <v>35</v>
      </c>
      <c r="E25" s="60" t="s">
        <v>41</v>
      </c>
      <c r="F25" s="60" t="s">
        <v>37</v>
      </c>
      <c r="G25" s="86">
        <v>33</v>
      </c>
      <c r="H25" s="87">
        <v>950</v>
      </c>
      <c r="I25" s="80">
        <f>ROUND(G25*H25,2)</f>
        <v>31350</v>
      </c>
      <c r="J25" s="80">
        <f t="shared" ref="J25:J39" si="9">I25</f>
        <v>31350</v>
      </c>
      <c r="K25" s="80">
        <f t="shared" ref="K25:K39" si="10">I25-J25</f>
        <v>0</v>
      </c>
      <c r="L25" s="88">
        <v>1</v>
      </c>
      <c r="M25" s="80">
        <f t="shared" si="8"/>
        <v>31350</v>
      </c>
      <c r="N25" s="111"/>
      <c r="O25" s="61" t="s">
        <v>38</v>
      </c>
      <c r="P25" s="60" t="s">
        <v>42</v>
      </c>
      <c r="Q25" s="49" t="s">
        <v>40</v>
      </c>
    </row>
    <row r="26" spans="1:17" ht="288">
      <c r="A26" s="59">
        <v>19</v>
      </c>
      <c r="B26" s="60" t="s">
        <v>33</v>
      </c>
      <c r="C26" s="60" t="s">
        <v>76</v>
      </c>
      <c r="D26" s="60" t="s">
        <v>35</v>
      </c>
      <c r="E26" s="60" t="s">
        <v>43</v>
      </c>
      <c r="F26" s="60" t="s">
        <v>37</v>
      </c>
      <c r="G26" s="86">
        <v>20</v>
      </c>
      <c r="H26" s="87">
        <v>1450</v>
      </c>
      <c r="I26" s="80">
        <f t="shared" ref="I26:I27" si="11">ROUND(G26*H26,2)</f>
        <v>29000</v>
      </c>
      <c r="J26" s="80">
        <f t="shared" si="9"/>
        <v>29000</v>
      </c>
      <c r="K26" s="80">
        <f t="shared" si="10"/>
        <v>0</v>
      </c>
      <c r="L26" s="88">
        <v>1</v>
      </c>
      <c r="M26" s="80">
        <f t="shared" si="8"/>
        <v>29000</v>
      </c>
      <c r="N26" s="111"/>
      <c r="O26" s="61" t="s">
        <v>38</v>
      </c>
      <c r="P26" s="60" t="s">
        <v>44</v>
      </c>
      <c r="Q26" s="49" t="s">
        <v>40</v>
      </c>
    </row>
    <row r="27" spans="1:17" ht="288">
      <c r="A27" s="59">
        <v>20</v>
      </c>
      <c r="B27" s="60" t="s">
        <v>33</v>
      </c>
      <c r="C27" s="60" t="s">
        <v>76</v>
      </c>
      <c r="D27" s="60" t="s">
        <v>35</v>
      </c>
      <c r="E27" s="60" t="s">
        <v>45</v>
      </c>
      <c r="F27" s="60" t="s">
        <v>37</v>
      </c>
      <c r="G27" s="86">
        <v>20</v>
      </c>
      <c r="H27" s="87">
        <v>1450</v>
      </c>
      <c r="I27" s="80">
        <f t="shared" si="11"/>
        <v>29000</v>
      </c>
      <c r="J27" s="80">
        <f t="shared" si="9"/>
        <v>29000</v>
      </c>
      <c r="K27" s="80">
        <f t="shared" si="10"/>
        <v>0</v>
      </c>
      <c r="L27" s="88">
        <v>1</v>
      </c>
      <c r="M27" s="80">
        <f t="shared" si="8"/>
        <v>29000</v>
      </c>
      <c r="N27" s="111"/>
      <c r="O27" s="61" t="s">
        <v>38</v>
      </c>
      <c r="P27" s="60" t="s">
        <v>77</v>
      </c>
      <c r="Q27" s="49" t="s">
        <v>40</v>
      </c>
    </row>
    <row r="28" spans="1:17" ht="128">
      <c r="A28" s="59">
        <v>21</v>
      </c>
      <c r="B28" s="60" t="s">
        <v>33</v>
      </c>
      <c r="C28" s="60" t="s">
        <v>76</v>
      </c>
      <c r="D28" s="60" t="s">
        <v>47</v>
      </c>
      <c r="E28" s="60" t="s">
        <v>48</v>
      </c>
      <c r="F28" s="60" t="s">
        <v>49</v>
      </c>
      <c r="G28" s="86">
        <v>640</v>
      </c>
      <c r="H28" s="87">
        <v>62</v>
      </c>
      <c r="I28" s="80">
        <f t="shared" ref="I28:I39" si="12">ROUND(G28*H28*1.2,2)</f>
        <v>47616</v>
      </c>
      <c r="J28" s="80">
        <f t="shared" si="9"/>
        <v>47616</v>
      </c>
      <c r="K28" s="80">
        <f t="shared" si="10"/>
        <v>0</v>
      </c>
      <c r="L28" s="88">
        <v>1</v>
      </c>
      <c r="M28" s="80">
        <f t="shared" si="8"/>
        <v>47616</v>
      </c>
      <c r="N28" s="111"/>
      <c r="O28" s="61" t="s">
        <v>50</v>
      </c>
      <c r="P28" s="60" t="s">
        <v>78</v>
      </c>
      <c r="Q28" s="49" t="s">
        <v>79</v>
      </c>
    </row>
    <row r="29" spans="1:17" ht="129" customHeight="1">
      <c r="A29" s="59">
        <v>22</v>
      </c>
      <c r="B29" s="60" t="s">
        <v>33</v>
      </c>
      <c r="C29" s="60" t="s">
        <v>76</v>
      </c>
      <c r="D29" s="60" t="s">
        <v>47</v>
      </c>
      <c r="E29" s="69" t="s">
        <v>53</v>
      </c>
      <c r="F29" s="60" t="s">
        <v>49</v>
      </c>
      <c r="G29" s="86">
        <v>560</v>
      </c>
      <c r="H29" s="87">
        <v>123</v>
      </c>
      <c r="I29" s="80">
        <f t="shared" si="12"/>
        <v>82656</v>
      </c>
      <c r="J29" s="80">
        <f t="shared" si="9"/>
        <v>82656</v>
      </c>
      <c r="K29" s="80">
        <f t="shared" si="10"/>
        <v>0</v>
      </c>
      <c r="L29" s="88">
        <v>1</v>
      </c>
      <c r="M29" s="80">
        <f t="shared" si="8"/>
        <v>82656</v>
      </c>
      <c r="N29" s="111"/>
      <c r="O29" s="61" t="s">
        <v>50</v>
      </c>
      <c r="P29" s="60" t="s">
        <v>80</v>
      </c>
      <c r="Q29" s="49" t="s">
        <v>81</v>
      </c>
    </row>
    <row r="30" spans="1:17" ht="112">
      <c r="A30" s="59">
        <v>23</v>
      </c>
      <c r="B30" s="60" t="s">
        <v>33</v>
      </c>
      <c r="C30" s="60" t="s">
        <v>76</v>
      </c>
      <c r="D30" s="60" t="s">
        <v>47</v>
      </c>
      <c r="E30" s="60" t="s">
        <v>54</v>
      </c>
      <c r="F30" s="60" t="s">
        <v>49</v>
      </c>
      <c r="G30" s="86">
        <v>700</v>
      </c>
      <c r="H30" s="87">
        <v>3</v>
      </c>
      <c r="I30" s="80">
        <f t="shared" si="12"/>
        <v>2520</v>
      </c>
      <c r="J30" s="80">
        <f t="shared" si="9"/>
        <v>2520</v>
      </c>
      <c r="K30" s="80">
        <f t="shared" si="10"/>
        <v>0</v>
      </c>
      <c r="L30" s="88">
        <v>1</v>
      </c>
      <c r="M30" s="80">
        <f t="shared" si="8"/>
        <v>2520</v>
      </c>
      <c r="N30" s="111"/>
      <c r="O30" s="61" t="s">
        <v>50</v>
      </c>
      <c r="P30" s="60" t="s">
        <v>82</v>
      </c>
      <c r="Q30" s="105" t="s">
        <v>83</v>
      </c>
    </row>
    <row r="31" spans="1:17" ht="124.5" customHeight="1">
      <c r="A31" s="59">
        <v>24</v>
      </c>
      <c r="B31" s="60" t="s">
        <v>33</v>
      </c>
      <c r="C31" s="60" t="s">
        <v>76</v>
      </c>
      <c r="D31" s="60" t="s">
        <v>47</v>
      </c>
      <c r="E31" s="60" t="s">
        <v>57</v>
      </c>
      <c r="F31" s="60" t="s">
        <v>49</v>
      </c>
      <c r="G31" s="86">
        <v>1000</v>
      </c>
      <c r="H31" s="87">
        <v>7</v>
      </c>
      <c r="I31" s="80">
        <f t="shared" si="12"/>
        <v>8400</v>
      </c>
      <c r="J31" s="80">
        <f t="shared" si="9"/>
        <v>8400</v>
      </c>
      <c r="K31" s="80">
        <f t="shared" si="10"/>
        <v>0</v>
      </c>
      <c r="L31" s="88">
        <v>1</v>
      </c>
      <c r="M31" s="80">
        <f t="shared" si="8"/>
        <v>8400</v>
      </c>
      <c r="N31" s="111"/>
      <c r="O31" s="61" t="s">
        <v>50</v>
      </c>
      <c r="P31" s="60" t="s">
        <v>55</v>
      </c>
      <c r="Q31" s="49" t="s">
        <v>56</v>
      </c>
    </row>
    <row r="32" spans="1:17" ht="123.75" customHeight="1">
      <c r="A32" s="59">
        <v>25</v>
      </c>
      <c r="B32" s="60" t="s">
        <v>33</v>
      </c>
      <c r="C32" s="60" t="s">
        <v>76</v>
      </c>
      <c r="D32" s="60" t="s">
        <v>47</v>
      </c>
      <c r="E32" s="60" t="s">
        <v>60</v>
      </c>
      <c r="F32" s="60" t="s">
        <v>49</v>
      </c>
      <c r="G32" s="86">
        <v>750</v>
      </c>
      <c r="H32" s="87">
        <v>20</v>
      </c>
      <c r="I32" s="80">
        <f t="shared" si="12"/>
        <v>18000</v>
      </c>
      <c r="J32" s="80">
        <f t="shared" si="9"/>
        <v>18000</v>
      </c>
      <c r="K32" s="80">
        <f t="shared" si="10"/>
        <v>0</v>
      </c>
      <c r="L32" s="88">
        <v>1</v>
      </c>
      <c r="M32" s="80">
        <f t="shared" si="8"/>
        <v>18000</v>
      </c>
      <c r="N32" s="111"/>
      <c r="O32" s="61" t="s">
        <v>50</v>
      </c>
      <c r="P32" s="60" t="s">
        <v>84</v>
      </c>
      <c r="Q32" s="49" t="s">
        <v>85</v>
      </c>
    </row>
    <row r="33" spans="1:17" ht="123.75" customHeight="1">
      <c r="A33" s="116">
        <v>30</v>
      </c>
      <c r="B33" s="117" t="s">
        <v>33</v>
      </c>
      <c r="C33" s="117" t="s">
        <v>76</v>
      </c>
      <c r="D33" s="117" t="s">
        <v>47</v>
      </c>
      <c r="E33" s="117" t="s">
        <v>86</v>
      </c>
      <c r="F33" s="117" t="s">
        <v>49</v>
      </c>
      <c r="G33" s="86">
        <v>600</v>
      </c>
      <c r="H33" s="86">
        <v>675</v>
      </c>
      <c r="I33" s="118">
        <f t="shared" ref="I33:I34" si="13">ROUND(G33*H33*1.2,2)</f>
        <v>486000</v>
      </c>
      <c r="J33" s="118">
        <f t="shared" ref="J33:J34" si="14">I33</f>
        <v>486000</v>
      </c>
      <c r="K33" s="118">
        <f t="shared" ref="K33:K34" si="15">I33-J33</f>
        <v>0</v>
      </c>
      <c r="L33" s="119">
        <v>1</v>
      </c>
      <c r="M33" s="118">
        <f t="shared" ref="M33:M34" si="16">J33*L33</f>
        <v>486000</v>
      </c>
      <c r="N33" s="120"/>
      <c r="O33" s="121" t="s">
        <v>50</v>
      </c>
      <c r="P33" s="117" t="s">
        <v>87</v>
      </c>
      <c r="Q33" s="105" t="s">
        <v>88</v>
      </c>
    </row>
    <row r="34" spans="1:17" ht="123.75" customHeight="1">
      <c r="A34" s="116">
        <v>31</v>
      </c>
      <c r="B34" s="117" t="s">
        <v>33</v>
      </c>
      <c r="C34" s="117" t="s">
        <v>76</v>
      </c>
      <c r="D34" s="117" t="s">
        <v>47</v>
      </c>
      <c r="E34" s="117" t="s">
        <v>89</v>
      </c>
      <c r="F34" s="117" t="s">
        <v>49</v>
      </c>
      <c r="G34" s="86">
        <v>560</v>
      </c>
      <c r="H34" s="86">
        <v>35</v>
      </c>
      <c r="I34" s="118">
        <f t="shared" si="13"/>
        <v>23520</v>
      </c>
      <c r="J34" s="118">
        <f t="shared" si="14"/>
        <v>23520</v>
      </c>
      <c r="K34" s="118">
        <f t="shared" si="15"/>
        <v>0</v>
      </c>
      <c r="L34" s="119">
        <v>1</v>
      </c>
      <c r="M34" s="118">
        <f t="shared" si="16"/>
        <v>23520</v>
      </c>
      <c r="N34" s="120"/>
      <c r="O34" s="121" t="s">
        <v>50</v>
      </c>
      <c r="P34" s="117" t="s">
        <v>87</v>
      </c>
      <c r="Q34" s="105" t="s">
        <v>88</v>
      </c>
    </row>
    <row r="35" spans="1:17" ht="23.25" customHeight="1">
      <c r="A35" s="151" t="s">
        <v>90</v>
      </c>
      <c r="B35" s="152"/>
      <c r="C35" s="152"/>
      <c r="D35" s="152"/>
      <c r="E35" s="152"/>
      <c r="F35" s="100"/>
      <c r="G35" s="101"/>
      <c r="H35" s="101"/>
      <c r="I35" s="81"/>
      <c r="J35" s="81"/>
      <c r="K35" s="81"/>
      <c r="L35" s="102"/>
      <c r="M35" s="81"/>
      <c r="N35" s="112">
        <f>SUM(M36:M39)</f>
        <v>344736</v>
      </c>
      <c r="O35" s="76"/>
      <c r="P35" s="100"/>
      <c r="Q35" s="103"/>
    </row>
    <row r="36" spans="1:17" ht="160">
      <c r="A36" s="59">
        <v>26</v>
      </c>
      <c r="B36" s="60" t="s">
        <v>33</v>
      </c>
      <c r="C36" s="60" t="s">
        <v>91</v>
      </c>
      <c r="D36" s="60" t="s">
        <v>47</v>
      </c>
      <c r="E36" s="60" t="s">
        <v>57</v>
      </c>
      <c r="F36" s="60" t="s">
        <v>49</v>
      </c>
      <c r="G36" s="86">
        <v>1000</v>
      </c>
      <c r="H36" s="87">
        <v>5</v>
      </c>
      <c r="I36" s="80">
        <f t="shared" si="12"/>
        <v>6000</v>
      </c>
      <c r="J36" s="80">
        <f t="shared" si="9"/>
        <v>6000</v>
      </c>
      <c r="K36" s="80">
        <f t="shared" si="10"/>
        <v>0</v>
      </c>
      <c r="L36" s="88">
        <v>1</v>
      </c>
      <c r="M36" s="80">
        <f t="shared" si="8"/>
        <v>6000</v>
      </c>
      <c r="N36" s="111"/>
      <c r="O36" s="61" t="s">
        <v>50</v>
      </c>
      <c r="P36" s="60" t="s">
        <v>92</v>
      </c>
      <c r="Q36" s="49" t="s">
        <v>64</v>
      </c>
    </row>
    <row r="37" spans="1:17" ht="176">
      <c r="A37" s="59">
        <v>27</v>
      </c>
      <c r="B37" s="60" t="s">
        <v>33</v>
      </c>
      <c r="C37" s="60" t="s">
        <v>91</v>
      </c>
      <c r="D37" s="60" t="s">
        <v>47</v>
      </c>
      <c r="E37" s="60" t="s">
        <v>86</v>
      </c>
      <c r="F37" s="60" t="s">
        <v>49</v>
      </c>
      <c r="G37" s="86">
        <v>600</v>
      </c>
      <c r="H37" s="87">
        <v>420</v>
      </c>
      <c r="I37" s="80">
        <f t="shared" si="12"/>
        <v>302400</v>
      </c>
      <c r="J37" s="80">
        <f t="shared" si="9"/>
        <v>302400</v>
      </c>
      <c r="K37" s="80">
        <f t="shared" si="10"/>
        <v>0</v>
      </c>
      <c r="L37" s="88">
        <v>1</v>
      </c>
      <c r="M37" s="80">
        <f t="shared" si="8"/>
        <v>302400</v>
      </c>
      <c r="N37" s="111"/>
      <c r="O37" s="61" t="s">
        <v>50</v>
      </c>
      <c r="P37" s="60" t="s">
        <v>93</v>
      </c>
      <c r="Q37" s="49" t="s">
        <v>64</v>
      </c>
    </row>
    <row r="38" spans="1:17" ht="183" customHeight="1">
      <c r="A38" s="59">
        <v>28</v>
      </c>
      <c r="B38" s="60" t="s">
        <v>33</v>
      </c>
      <c r="C38" s="60" t="s">
        <v>91</v>
      </c>
      <c r="D38" s="60" t="s">
        <v>47</v>
      </c>
      <c r="E38" s="60" t="s">
        <v>89</v>
      </c>
      <c r="F38" s="60" t="s">
        <v>49</v>
      </c>
      <c r="G38" s="86">
        <v>560</v>
      </c>
      <c r="H38" s="87">
        <v>38</v>
      </c>
      <c r="I38" s="80">
        <f t="shared" si="12"/>
        <v>25536</v>
      </c>
      <c r="J38" s="80">
        <f t="shared" si="9"/>
        <v>25536</v>
      </c>
      <c r="K38" s="80">
        <f t="shared" si="10"/>
        <v>0</v>
      </c>
      <c r="L38" s="88">
        <v>1</v>
      </c>
      <c r="M38" s="80">
        <f t="shared" si="8"/>
        <v>25536</v>
      </c>
      <c r="N38" s="111"/>
      <c r="O38" s="61" t="s">
        <v>50</v>
      </c>
      <c r="P38" s="60" t="s">
        <v>94</v>
      </c>
      <c r="Q38" s="49" t="s">
        <v>64</v>
      </c>
    </row>
    <row r="39" spans="1:17" ht="193" customHeight="1">
      <c r="A39" s="59">
        <v>29</v>
      </c>
      <c r="B39" s="60" t="s">
        <v>33</v>
      </c>
      <c r="C39" s="60" t="s">
        <v>91</v>
      </c>
      <c r="D39" s="60" t="s">
        <v>47</v>
      </c>
      <c r="E39" s="60" t="s">
        <v>60</v>
      </c>
      <c r="F39" s="60" t="s">
        <v>49</v>
      </c>
      <c r="G39" s="86">
        <v>750</v>
      </c>
      <c r="H39" s="87">
        <v>12</v>
      </c>
      <c r="I39" s="80">
        <f t="shared" si="12"/>
        <v>10800</v>
      </c>
      <c r="J39" s="80">
        <f t="shared" si="9"/>
        <v>10800</v>
      </c>
      <c r="K39" s="80">
        <f t="shared" si="10"/>
        <v>0</v>
      </c>
      <c r="L39" s="88">
        <v>1</v>
      </c>
      <c r="M39" s="80">
        <f t="shared" si="8"/>
        <v>10800</v>
      </c>
      <c r="N39" s="111"/>
      <c r="O39" s="61" t="s">
        <v>50</v>
      </c>
      <c r="P39" s="60" t="s">
        <v>95</v>
      </c>
      <c r="Q39" s="49" t="s">
        <v>64</v>
      </c>
    </row>
    <row r="40" spans="1:17" s="2" customFormat="1" ht="12.75" customHeight="1">
      <c r="A40" s="151" t="s">
        <v>96</v>
      </c>
      <c r="B40" s="152"/>
      <c r="C40" s="152"/>
      <c r="D40" s="152"/>
      <c r="E40" s="152"/>
      <c r="F40" s="151"/>
      <c r="G40" s="152"/>
      <c r="H40" s="152"/>
      <c r="I40" s="152"/>
      <c r="J40" s="152"/>
      <c r="K40" s="104"/>
      <c r="L40" s="82"/>
      <c r="M40" s="82"/>
      <c r="N40" s="113">
        <f>SUM(M41:M51)</f>
        <v>178436</v>
      </c>
      <c r="O40" s="145"/>
      <c r="P40" s="144"/>
      <c r="Q40" s="103"/>
    </row>
    <row r="41" spans="1:17" ht="288">
      <c r="A41" s="59">
        <v>32</v>
      </c>
      <c r="B41" s="60" t="s">
        <v>33</v>
      </c>
      <c r="C41" s="60" t="s">
        <v>97</v>
      </c>
      <c r="D41" s="60" t="s">
        <v>35</v>
      </c>
      <c r="E41" s="60" t="s">
        <v>36</v>
      </c>
      <c r="F41" s="60" t="s">
        <v>37</v>
      </c>
      <c r="G41" s="86">
        <v>33</v>
      </c>
      <c r="H41" s="87">
        <v>290</v>
      </c>
      <c r="I41" s="80">
        <f>ROUND(G41*H41,2)</f>
        <v>9570</v>
      </c>
      <c r="J41" s="80">
        <f>I41</f>
        <v>9570</v>
      </c>
      <c r="K41" s="80">
        <f t="shared" ref="K41:K44" si="17">I41-J41</f>
        <v>0</v>
      </c>
      <c r="L41" s="88">
        <v>1</v>
      </c>
      <c r="M41" s="80">
        <f t="shared" ref="M41:M44" si="18">J41*L41</f>
        <v>9570</v>
      </c>
      <c r="N41" s="111"/>
      <c r="O41" s="61" t="s">
        <v>38</v>
      </c>
      <c r="P41" s="60" t="s">
        <v>39</v>
      </c>
      <c r="Q41" s="49" t="s">
        <v>40</v>
      </c>
    </row>
    <row r="42" spans="1:17" ht="288">
      <c r="A42" s="59">
        <v>33</v>
      </c>
      <c r="B42" s="60" t="s">
        <v>33</v>
      </c>
      <c r="C42" s="60" t="s">
        <v>97</v>
      </c>
      <c r="D42" s="60" t="s">
        <v>35</v>
      </c>
      <c r="E42" s="60" t="s">
        <v>41</v>
      </c>
      <c r="F42" s="60" t="s">
        <v>37</v>
      </c>
      <c r="G42" s="86">
        <v>33</v>
      </c>
      <c r="H42" s="87">
        <v>190</v>
      </c>
      <c r="I42" s="80">
        <f>ROUND(G42*H42,2)</f>
        <v>6270</v>
      </c>
      <c r="J42" s="80">
        <f t="shared" ref="J42:J44" si="19">I42</f>
        <v>6270</v>
      </c>
      <c r="K42" s="80">
        <f t="shared" si="17"/>
        <v>0</v>
      </c>
      <c r="L42" s="88">
        <v>1</v>
      </c>
      <c r="M42" s="80">
        <f t="shared" si="18"/>
        <v>6270</v>
      </c>
      <c r="N42" s="111"/>
      <c r="O42" s="61" t="s">
        <v>38</v>
      </c>
      <c r="P42" s="60" t="s">
        <v>42</v>
      </c>
      <c r="Q42" s="49" t="s">
        <v>40</v>
      </c>
    </row>
    <row r="43" spans="1:17" ht="288">
      <c r="A43" s="59">
        <v>34</v>
      </c>
      <c r="B43" s="60" t="s">
        <v>33</v>
      </c>
      <c r="C43" s="60" t="s">
        <v>97</v>
      </c>
      <c r="D43" s="60" t="s">
        <v>35</v>
      </c>
      <c r="E43" s="60" t="s">
        <v>43</v>
      </c>
      <c r="F43" s="60" t="s">
        <v>37</v>
      </c>
      <c r="G43" s="86">
        <v>20</v>
      </c>
      <c r="H43" s="87">
        <v>290</v>
      </c>
      <c r="I43" s="80">
        <f t="shared" ref="I43:I44" si="20">ROUND(G43*H43,2)</f>
        <v>5800</v>
      </c>
      <c r="J43" s="80">
        <f t="shared" si="19"/>
        <v>5800</v>
      </c>
      <c r="K43" s="80">
        <f t="shared" si="17"/>
        <v>0</v>
      </c>
      <c r="L43" s="88">
        <v>1</v>
      </c>
      <c r="M43" s="80">
        <f t="shared" si="18"/>
        <v>5800</v>
      </c>
      <c r="N43" s="111"/>
      <c r="O43" s="61" t="s">
        <v>38</v>
      </c>
      <c r="P43" s="60" t="s">
        <v>44</v>
      </c>
      <c r="Q43" s="49" t="s">
        <v>40</v>
      </c>
    </row>
    <row r="44" spans="1:17" ht="288">
      <c r="A44" s="59">
        <v>35</v>
      </c>
      <c r="B44" s="60" t="s">
        <v>33</v>
      </c>
      <c r="C44" s="60" t="s">
        <v>97</v>
      </c>
      <c r="D44" s="60" t="s">
        <v>35</v>
      </c>
      <c r="E44" s="60" t="s">
        <v>45</v>
      </c>
      <c r="F44" s="60" t="s">
        <v>37</v>
      </c>
      <c r="G44" s="86">
        <v>20</v>
      </c>
      <c r="H44" s="87">
        <v>290</v>
      </c>
      <c r="I44" s="80">
        <f t="shared" si="20"/>
        <v>5800</v>
      </c>
      <c r="J44" s="80">
        <f t="shared" si="19"/>
        <v>5800</v>
      </c>
      <c r="K44" s="80">
        <f t="shared" si="17"/>
        <v>0</v>
      </c>
      <c r="L44" s="88">
        <v>1</v>
      </c>
      <c r="M44" s="80">
        <f t="shared" si="18"/>
        <v>5800</v>
      </c>
      <c r="N44" s="111"/>
      <c r="O44" s="61" t="s">
        <v>38</v>
      </c>
      <c r="P44" s="60" t="s">
        <v>46</v>
      </c>
      <c r="Q44" s="49" t="s">
        <v>40</v>
      </c>
    </row>
    <row r="45" spans="1:17" ht="124.5" customHeight="1">
      <c r="A45" s="59">
        <v>36</v>
      </c>
      <c r="B45" s="60" t="s">
        <v>33</v>
      </c>
      <c r="C45" s="60" t="s">
        <v>97</v>
      </c>
      <c r="D45" s="60" t="s">
        <v>47</v>
      </c>
      <c r="E45" s="69" t="s">
        <v>53</v>
      </c>
      <c r="F45" s="60" t="s">
        <v>49</v>
      </c>
      <c r="G45" s="86">
        <v>560</v>
      </c>
      <c r="H45" s="87">
        <v>39</v>
      </c>
      <c r="I45" s="80">
        <f>ROUND(G45*H45*1.2,2)</f>
        <v>26208</v>
      </c>
      <c r="J45" s="80">
        <f>I45</f>
        <v>26208</v>
      </c>
      <c r="K45" s="80">
        <f>I45-J45</f>
        <v>0</v>
      </c>
      <c r="L45" s="88">
        <v>1</v>
      </c>
      <c r="M45" s="80">
        <f>J45*L45</f>
        <v>26208</v>
      </c>
      <c r="N45" s="111"/>
      <c r="O45" s="61" t="s">
        <v>50</v>
      </c>
      <c r="P45" s="60" t="s">
        <v>98</v>
      </c>
      <c r="Q45" s="105" t="s">
        <v>99</v>
      </c>
    </row>
    <row r="46" spans="1:17" ht="128">
      <c r="A46" s="59">
        <v>37</v>
      </c>
      <c r="B46" s="60" t="s">
        <v>33</v>
      </c>
      <c r="C46" s="60" t="s">
        <v>97</v>
      </c>
      <c r="D46" s="60" t="s">
        <v>47</v>
      </c>
      <c r="E46" s="60" t="s">
        <v>60</v>
      </c>
      <c r="F46" s="60" t="s">
        <v>49</v>
      </c>
      <c r="G46" s="86">
        <v>750</v>
      </c>
      <c r="H46" s="87">
        <v>5</v>
      </c>
      <c r="I46" s="80">
        <f t="shared" ref="I46:I58" si="21">ROUND(G46*H46*1.2,2)</f>
        <v>4500</v>
      </c>
      <c r="J46" s="80">
        <f t="shared" ref="J46:J58" si="22">I46</f>
        <v>4500</v>
      </c>
      <c r="K46" s="80">
        <f t="shared" ref="K46:K58" si="23">I46-J46</f>
        <v>0</v>
      </c>
      <c r="L46" s="88">
        <v>1</v>
      </c>
      <c r="M46" s="80">
        <f t="shared" ref="M46:M58" si="24">J46*L46</f>
        <v>4500</v>
      </c>
      <c r="N46" s="111"/>
      <c r="O46" s="61" t="s">
        <v>50</v>
      </c>
      <c r="P46" s="60" t="s">
        <v>100</v>
      </c>
      <c r="Q46" s="49" t="s">
        <v>99</v>
      </c>
    </row>
    <row r="47" spans="1:17" ht="128">
      <c r="A47" s="116">
        <v>45</v>
      </c>
      <c r="B47" s="117" t="s">
        <v>33</v>
      </c>
      <c r="C47" s="117" t="s">
        <v>97</v>
      </c>
      <c r="D47" s="117" t="s">
        <v>47</v>
      </c>
      <c r="E47" s="117" t="s">
        <v>57</v>
      </c>
      <c r="F47" s="117" t="s">
        <v>49</v>
      </c>
      <c r="G47" s="86">
        <v>1000</v>
      </c>
      <c r="H47" s="86">
        <v>2</v>
      </c>
      <c r="I47" s="118">
        <f t="shared" ref="I47:I51" si="25">ROUND(G47*H47*1.2,2)</f>
        <v>2400</v>
      </c>
      <c r="J47" s="118">
        <f t="shared" ref="J47:J51" si="26">I47</f>
        <v>2400</v>
      </c>
      <c r="K47" s="118">
        <f t="shared" ref="K47:K51" si="27">I47-J47</f>
        <v>0</v>
      </c>
      <c r="L47" s="119">
        <v>1</v>
      </c>
      <c r="M47" s="118">
        <f t="shared" ref="M47:M51" si="28">J47*L47</f>
        <v>2400</v>
      </c>
      <c r="N47" s="120"/>
      <c r="O47" s="121" t="s">
        <v>50</v>
      </c>
      <c r="P47" s="117" t="s">
        <v>87</v>
      </c>
      <c r="Q47" s="105" t="s">
        <v>88</v>
      </c>
    </row>
    <row r="48" spans="1:17" ht="128">
      <c r="A48" s="116">
        <v>46</v>
      </c>
      <c r="B48" s="117" t="s">
        <v>33</v>
      </c>
      <c r="C48" s="117" t="s">
        <v>97</v>
      </c>
      <c r="D48" s="117" t="s">
        <v>47</v>
      </c>
      <c r="E48" s="117" t="s">
        <v>101</v>
      </c>
      <c r="F48" s="117" t="s">
        <v>49</v>
      </c>
      <c r="G48" s="86">
        <v>560</v>
      </c>
      <c r="H48" s="86">
        <v>114</v>
      </c>
      <c r="I48" s="118">
        <f t="shared" si="25"/>
        <v>76608</v>
      </c>
      <c r="J48" s="118">
        <f t="shared" si="26"/>
        <v>76608</v>
      </c>
      <c r="K48" s="118">
        <f t="shared" si="27"/>
        <v>0</v>
      </c>
      <c r="L48" s="119">
        <v>1</v>
      </c>
      <c r="M48" s="118">
        <f t="shared" si="28"/>
        <v>76608</v>
      </c>
      <c r="N48" s="120"/>
      <c r="O48" s="121" t="s">
        <v>50</v>
      </c>
      <c r="P48" s="117" t="s">
        <v>87</v>
      </c>
      <c r="Q48" s="105" t="s">
        <v>102</v>
      </c>
    </row>
    <row r="49" spans="1:27" ht="128">
      <c r="A49" s="116">
        <v>47</v>
      </c>
      <c r="B49" s="117" t="s">
        <v>33</v>
      </c>
      <c r="C49" s="117" t="s">
        <v>97</v>
      </c>
      <c r="D49" s="117" t="s">
        <v>47</v>
      </c>
      <c r="E49" s="117" t="s">
        <v>103</v>
      </c>
      <c r="F49" s="117" t="s">
        <v>49</v>
      </c>
      <c r="G49" s="86">
        <v>700</v>
      </c>
      <c r="H49" s="86">
        <v>10</v>
      </c>
      <c r="I49" s="118">
        <f t="shared" si="25"/>
        <v>8400</v>
      </c>
      <c r="J49" s="118">
        <f t="shared" si="26"/>
        <v>8400</v>
      </c>
      <c r="K49" s="118">
        <f t="shared" si="27"/>
        <v>0</v>
      </c>
      <c r="L49" s="119">
        <v>1</v>
      </c>
      <c r="M49" s="118">
        <f t="shared" si="28"/>
        <v>8400</v>
      </c>
      <c r="N49" s="120"/>
      <c r="O49" s="121" t="s">
        <v>50</v>
      </c>
      <c r="P49" s="117" t="s">
        <v>87</v>
      </c>
      <c r="Q49" s="105" t="s">
        <v>102</v>
      </c>
    </row>
    <row r="50" spans="1:27" ht="128">
      <c r="A50" s="116">
        <v>48</v>
      </c>
      <c r="B50" s="117" t="s">
        <v>33</v>
      </c>
      <c r="C50" s="117" t="s">
        <v>97</v>
      </c>
      <c r="D50" s="117" t="s">
        <v>47</v>
      </c>
      <c r="E50" s="117" t="s">
        <v>104</v>
      </c>
      <c r="F50" s="117" t="s">
        <v>49</v>
      </c>
      <c r="G50" s="86">
        <v>600</v>
      </c>
      <c r="H50" s="86">
        <v>35</v>
      </c>
      <c r="I50" s="118">
        <f t="shared" si="25"/>
        <v>25200</v>
      </c>
      <c r="J50" s="118">
        <f t="shared" si="26"/>
        <v>25200</v>
      </c>
      <c r="K50" s="118">
        <f t="shared" si="27"/>
        <v>0</v>
      </c>
      <c r="L50" s="119">
        <v>1</v>
      </c>
      <c r="M50" s="118">
        <f t="shared" si="28"/>
        <v>25200</v>
      </c>
      <c r="N50" s="120"/>
      <c r="O50" s="121" t="s">
        <v>50</v>
      </c>
      <c r="P50" s="117" t="s">
        <v>87</v>
      </c>
      <c r="Q50" s="105" t="s">
        <v>102</v>
      </c>
    </row>
    <row r="51" spans="1:27" ht="128">
      <c r="A51" s="122">
        <v>44</v>
      </c>
      <c r="B51" s="123" t="s">
        <v>33</v>
      </c>
      <c r="C51" s="123" t="s">
        <v>97</v>
      </c>
      <c r="D51" s="123" t="s">
        <v>47</v>
      </c>
      <c r="E51" s="123" t="s">
        <v>48</v>
      </c>
      <c r="F51" s="123" t="s">
        <v>49</v>
      </c>
      <c r="G51" s="124">
        <v>640</v>
      </c>
      <c r="H51" s="124">
        <v>10</v>
      </c>
      <c r="I51" s="125">
        <f t="shared" si="25"/>
        <v>7680</v>
      </c>
      <c r="J51" s="125">
        <f t="shared" si="26"/>
        <v>7680</v>
      </c>
      <c r="K51" s="125">
        <f t="shared" si="27"/>
        <v>0</v>
      </c>
      <c r="L51" s="126">
        <v>1</v>
      </c>
      <c r="M51" s="125">
        <f t="shared" si="28"/>
        <v>7680</v>
      </c>
      <c r="N51" s="127"/>
      <c r="O51" s="128" t="s">
        <v>50</v>
      </c>
      <c r="P51" s="123" t="s">
        <v>87</v>
      </c>
      <c r="Q51" s="129" t="s">
        <v>102</v>
      </c>
    </row>
    <row r="52" spans="1:27">
      <c r="A52" s="151" t="s">
        <v>105</v>
      </c>
      <c r="B52" s="152"/>
      <c r="C52" s="152"/>
      <c r="D52" s="152"/>
      <c r="E52" s="152"/>
      <c r="F52" s="100"/>
      <c r="G52" s="101"/>
      <c r="H52" s="101"/>
      <c r="I52" s="81"/>
      <c r="J52" s="81"/>
      <c r="K52" s="81"/>
      <c r="L52" s="102"/>
      <c r="M52" s="81"/>
      <c r="N52" s="112">
        <f>SUM(M53:M58)</f>
        <v>148344</v>
      </c>
      <c r="O52" s="76"/>
      <c r="P52" s="100"/>
      <c r="Q52" s="103"/>
    </row>
    <row r="53" spans="1:27" ht="160">
      <c r="A53" s="59">
        <v>38</v>
      </c>
      <c r="B53" s="60" t="s">
        <v>33</v>
      </c>
      <c r="C53" s="60" t="s">
        <v>106</v>
      </c>
      <c r="D53" s="60" t="s">
        <v>47</v>
      </c>
      <c r="E53" s="60" t="s">
        <v>48</v>
      </c>
      <c r="F53" s="60" t="s">
        <v>49</v>
      </c>
      <c r="G53" s="86">
        <v>640</v>
      </c>
      <c r="H53" s="87">
        <v>11</v>
      </c>
      <c r="I53" s="80">
        <f t="shared" si="21"/>
        <v>8448</v>
      </c>
      <c r="J53" s="80">
        <f t="shared" si="22"/>
        <v>8448</v>
      </c>
      <c r="K53" s="80">
        <f t="shared" si="23"/>
        <v>0</v>
      </c>
      <c r="L53" s="88">
        <v>1</v>
      </c>
      <c r="M53" s="80">
        <f t="shared" si="24"/>
        <v>8448</v>
      </c>
      <c r="N53" s="111"/>
      <c r="O53" s="61" t="s">
        <v>50</v>
      </c>
      <c r="P53" s="60" t="s">
        <v>107</v>
      </c>
      <c r="Q53" s="49" t="s">
        <v>64</v>
      </c>
    </row>
    <row r="54" spans="1:27" ht="160">
      <c r="A54" s="59">
        <v>39</v>
      </c>
      <c r="B54" s="60" t="s">
        <v>33</v>
      </c>
      <c r="C54" s="60" t="s">
        <v>106</v>
      </c>
      <c r="D54" s="60" t="s">
        <v>47</v>
      </c>
      <c r="E54" s="69" t="s">
        <v>53</v>
      </c>
      <c r="F54" s="60" t="s">
        <v>49</v>
      </c>
      <c r="G54" s="86">
        <v>560</v>
      </c>
      <c r="H54" s="87">
        <v>17</v>
      </c>
      <c r="I54" s="80">
        <f t="shared" si="21"/>
        <v>11424</v>
      </c>
      <c r="J54" s="80">
        <f t="shared" si="22"/>
        <v>11424</v>
      </c>
      <c r="K54" s="80">
        <f t="shared" si="23"/>
        <v>0</v>
      </c>
      <c r="L54" s="88">
        <v>1</v>
      </c>
      <c r="M54" s="80">
        <f t="shared" si="24"/>
        <v>11424</v>
      </c>
      <c r="N54" s="111"/>
      <c r="O54" s="61" t="s">
        <v>50</v>
      </c>
      <c r="P54" s="60" t="s">
        <v>107</v>
      </c>
      <c r="Q54" s="49" t="s">
        <v>64</v>
      </c>
    </row>
    <row r="55" spans="1:27" ht="170" customHeight="1">
      <c r="A55" s="59">
        <v>40</v>
      </c>
      <c r="B55" s="60" t="s">
        <v>33</v>
      </c>
      <c r="C55" s="60" t="s">
        <v>106</v>
      </c>
      <c r="D55" s="60" t="s">
        <v>47</v>
      </c>
      <c r="E55" s="60" t="s">
        <v>57</v>
      </c>
      <c r="F55" s="60" t="s">
        <v>49</v>
      </c>
      <c r="G55" s="86">
        <v>1000</v>
      </c>
      <c r="H55" s="87">
        <v>4</v>
      </c>
      <c r="I55" s="80">
        <f t="shared" si="21"/>
        <v>4800</v>
      </c>
      <c r="J55" s="80">
        <f t="shared" si="22"/>
        <v>4800</v>
      </c>
      <c r="K55" s="80">
        <f t="shared" si="23"/>
        <v>0</v>
      </c>
      <c r="L55" s="88">
        <v>1</v>
      </c>
      <c r="M55" s="80">
        <f t="shared" si="24"/>
        <v>4800</v>
      </c>
      <c r="N55" s="111"/>
      <c r="O55" s="61" t="s">
        <v>50</v>
      </c>
      <c r="P55" s="60" t="s">
        <v>107</v>
      </c>
      <c r="Q55" s="49" t="s">
        <v>64</v>
      </c>
    </row>
    <row r="56" spans="1:27" ht="160">
      <c r="A56" s="59">
        <v>41</v>
      </c>
      <c r="B56" s="60" t="s">
        <v>33</v>
      </c>
      <c r="C56" s="60" t="s">
        <v>106</v>
      </c>
      <c r="D56" s="60" t="s">
        <v>47</v>
      </c>
      <c r="E56" s="60" t="s">
        <v>101</v>
      </c>
      <c r="F56" s="60" t="s">
        <v>49</v>
      </c>
      <c r="G56" s="86">
        <v>560</v>
      </c>
      <c r="H56" s="87">
        <v>141</v>
      </c>
      <c r="I56" s="80">
        <f t="shared" si="21"/>
        <v>94752</v>
      </c>
      <c r="J56" s="80">
        <f t="shared" si="22"/>
        <v>94752</v>
      </c>
      <c r="K56" s="80">
        <f t="shared" si="23"/>
        <v>0</v>
      </c>
      <c r="L56" s="88">
        <v>1</v>
      </c>
      <c r="M56" s="80">
        <f t="shared" si="24"/>
        <v>94752</v>
      </c>
      <c r="N56" s="111"/>
      <c r="O56" s="61" t="s">
        <v>50</v>
      </c>
      <c r="P56" s="60" t="s">
        <v>107</v>
      </c>
      <c r="Q56" s="49" t="s">
        <v>64</v>
      </c>
    </row>
    <row r="57" spans="1:27" ht="160">
      <c r="A57" s="59">
        <v>42</v>
      </c>
      <c r="B57" s="60" t="s">
        <v>33</v>
      </c>
      <c r="C57" s="60" t="s">
        <v>106</v>
      </c>
      <c r="D57" s="60" t="s">
        <v>47</v>
      </c>
      <c r="E57" s="60" t="s">
        <v>103</v>
      </c>
      <c r="F57" s="60" t="s">
        <v>49</v>
      </c>
      <c r="G57" s="86">
        <v>700</v>
      </c>
      <c r="H57" s="87">
        <v>28</v>
      </c>
      <c r="I57" s="80">
        <f t="shared" si="21"/>
        <v>23520</v>
      </c>
      <c r="J57" s="80">
        <f t="shared" si="22"/>
        <v>23520</v>
      </c>
      <c r="K57" s="80">
        <f t="shared" si="23"/>
        <v>0</v>
      </c>
      <c r="L57" s="88">
        <v>1</v>
      </c>
      <c r="M57" s="80">
        <f t="shared" si="24"/>
        <v>23520</v>
      </c>
      <c r="N57" s="111"/>
      <c r="O57" s="61" t="s">
        <v>50</v>
      </c>
      <c r="P57" s="60" t="s">
        <v>107</v>
      </c>
      <c r="Q57" s="49" t="s">
        <v>64</v>
      </c>
    </row>
    <row r="58" spans="1:27" ht="160">
      <c r="A58" s="59">
        <v>43</v>
      </c>
      <c r="B58" s="60" t="s">
        <v>33</v>
      </c>
      <c r="C58" s="60" t="s">
        <v>106</v>
      </c>
      <c r="D58" s="60" t="s">
        <v>47</v>
      </c>
      <c r="E58" s="60" t="s">
        <v>60</v>
      </c>
      <c r="F58" s="60" t="s">
        <v>49</v>
      </c>
      <c r="G58" s="86">
        <v>750</v>
      </c>
      <c r="H58" s="87">
        <v>6</v>
      </c>
      <c r="I58" s="80">
        <f t="shared" si="21"/>
        <v>5400</v>
      </c>
      <c r="J58" s="80">
        <f t="shared" si="22"/>
        <v>5400</v>
      </c>
      <c r="K58" s="80">
        <f t="shared" si="23"/>
        <v>0</v>
      </c>
      <c r="L58" s="88">
        <v>1</v>
      </c>
      <c r="M58" s="80">
        <f t="shared" si="24"/>
        <v>5400</v>
      </c>
      <c r="N58" s="111"/>
      <c r="O58" s="61" t="s">
        <v>50</v>
      </c>
      <c r="P58" s="60" t="s">
        <v>107</v>
      </c>
      <c r="Q58" s="49" t="s">
        <v>64</v>
      </c>
    </row>
    <row r="59" spans="1:27" s="2" customFormat="1" ht="12.75" customHeight="1">
      <c r="A59" s="153" t="s">
        <v>108</v>
      </c>
      <c r="B59" s="154"/>
      <c r="C59" s="154"/>
      <c r="D59" s="154"/>
      <c r="E59" s="154"/>
      <c r="F59" s="146"/>
      <c r="G59" s="106"/>
      <c r="H59" s="106"/>
      <c r="I59" s="106"/>
      <c r="J59" s="106"/>
      <c r="K59" s="106"/>
      <c r="L59" s="106"/>
      <c r="M59" s="106"/>
      <c r="N59" s="114">
        <f>SUM(M60:M67)</f>
        <v>116090</v>
      </c>
      <c r="O59" s="107"/>
      <c r="P59" s="146"/>
      <c r="Q59" s="108"/>
    </row>
    <row r="60" spans="1:27" s="38" customFormat="1" ht="304.5" customHeight="1">
      <c r="A60" s="60">
        <v>49</v>
      </c>
      <c r="B60" s="60" t="s">
        <v>33</v>
      </c>
      <c r="C60" s="58" t="s">
        <v>109</v>
      </c>
      <c r="D60" s="60" t="s">
        <v>35</v>
      </c>
      <c r="E60" s="60" t="s">
        <v>36</v>
      </c>
      <c r="F60" s="60" t="s">
        <v>37</v>
      </c>
      <c r="G60" s="86">
        <v>33</v>
      </c>
      <c r="H60" s="87">
        <v>290</v>
      </c>
      <c r="I60" s="80">
        <f>ROUND(G60*H60,2)</f>
        <v>9570</v>
      </c>
      <c r="J60" s="80">
        <f>I60</f>
        <v>9570</v>
      </c>
      <c r="K60" s="80">
        <f t="shared" ref="K60:K70" si="29">I60-J60</f>
        <v>0</v>
      </c>
      <c r="L60" s="88">
        <v>1</v>
      </c>
      <c r="M60" s="80">
        <f t="shared" ref="M60:M70" si="30">J60*L60</f>
        <v>9570</v>
      </c>
      <c r="N60" s="111"/>
      <c r="O60" s="61" t="s">
        <v>38</v>
      </c>
      <c r="P60" s="60" t="s">
        <v>110</v>
      </c>
      <c r="Q60" s="49" t="s">
        <v>40</v>
      </c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8" customFormat="1" ht="288">
      <c r="A61" s="60">
        <v>50</v>
      </c>
      <c r="B61" s="60" t="s">
        <v>33</v>
      </c>
      <c r="C61" s="58" t="s">
        <v>109</v>
      </c>
      <c r="D61" s="60" t="s">
        <v>35</v>
      </c>
      <c r="E61" s="60" t="s">
        <v>41</v>
      </c>
      <c r="F61" s="60" t="s">
        <v>37</v>
      </c>
      <c r="G61" s="86">
        <v>33</v>
      </c>
      <c r="H61" s="87">
        <v>190</v>
      </c>
      <c r="I61" s="80">
        <f>ROUND(G61*H61,2)</f>
        <v>6270</v>
      </c>
      <c r="J61" s="80">
        <f t="shared" ref="J61:J70" si="31">I61</f>
        <v>6270</v>
      </c>
      <c r="K61" s="80">
        <f t="shared" si="29"/>
        <v>0</v>
      </c>
      <c r="L61" s="88">
        <v>1</v>
      </c>
      <c r="M61" s="80">
        <f t="shared" si="30"/>
        <v>6270</v>
      </c>
      <c r="N61" s="111"/>
      <c r="O61" s="61" t="s">
        <v>38</v>
      </c>
      <c r="P61" s="60" t="s">
        <v>42</v>
      </c>
      <c r="Q61" s="49" t="s">
        <v>40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38" customFormat="1" ht="288">
      <c r="A62" s="60">
        <v>51</v>
      </c>
      <c r="B62" s="60" t="s">
        <v>33</v>
      </c>
      <c r="C62" s="58" t="s">
        <v>109</v>
      </c>
      <c r="D62" s="60" t="s">
        <v>35</v>
      </c>
      <c r="E62" s="60" t="s">
        <v>43</v>
      </c>
      <c r="F62" s="60" t="s">
        <v>37</v>
      </c>
      <c r="G62" s="86">
        <v>20</v>
      </c>
      <c r="H62" s="87">
        <v>290</v>
      </c>
      <c r="I62" s="80">
        <f t="shared" ref="I62:I63" si="32">ROUND(G62*H62,2)</f>
        <v>5800</v>
      </c>
      <c r="J62" s="80">
        <f t="shared" si="31"/>
        <v>5800</v>
      </c>
      <c r="K62" s="80">
        <f t="shared" si="29"/>
        <v>0</v>
      </c>
      <c r="L62" s="88">
        <v>1</v>
      </c>
      <c r="M62" s="80">
        <f t="shared" si="30"/>
        <v>5800</v>
      </c>
      <c r="N62" s="111"/>
      <c r="O62" s="61" t="s">
        <v>38</v>
      </c>
      <c r="P62" s="60" t="s">
        <v>44</v>
      </c>
      <c r="Q62" s="49" t="s">
        <v>40</v>
      </c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38" customFormat="1" ht="288">
      <c r="A63" s="60">
        <v>52</v>
      </c>
      <c r="B63" s="60" t="s">
        <v>33</v>
      </c>
      <c r="C63" s="58" t="s">
        <v>109</v>
      </c>
      <c r="D63" s="60" t="s">
        <v>35</v>
      </c>
      <c r="E63" s="60" t="s">
        <v>45</v>
      </c>
      <c r="F63" s="60" t="s">
        <v>37</v>
      </c>
      <c r="G63" s="86">
        <v>20</v>
      </c>
      <c r="H63" s="87">
        <v>290</v>
      </c>
      <c r="I63" s="80">
        <f t="shared" si="32"/>
        <v>5800</v>
      </c>
      <c r="J63" s="80">
        <f t="shared" si="31"/>
        <v>5800</v>
      </c>
      <c r="K63" s="80">
        <f t="shared" si="29"/>
        <v>0</v>
      </c>
      <c r="L63" s="88">
        <v>1</v>
      </c>
      <c r="M63" s="80">
        <f t="shared" si="30"/>
        <v>5800</v>
      </c>
      <c r="N63" s="111"/>
      <c r="O63" s="61" t="s">
        <v>38</v>
      </c>
      <c r="P63" s="60" t="s">
        <v>46</v>
      </c>
      <c r="Q63" s="49" t="s">
        <v>40</v>
      </c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38" customFormat="1" ht="112">
      <c r="A64" s="60">
        <v>53</v>
      </c>
      <c r="B64" s="60" t="s">
        <v>33</v>
      </c>
      <c r="C64" s="58" t="s">
        <v>109</v>
      </c>
      <c r="D64" s="60" t="s">
        <v>47</v>
      </c>
      <c r="E64" s="60" t="s">
        <v>48</v>
      </c>
      <c r="F64" s="60" t="s">
        <v>49</v>
      </c>
      <c r="G64" s="86">
        <v>640</v>
      </c>
      <c r="H64" s="87">
        <v>15</v>
      </c>
      <c r="I64" s="80">
        <f t="shared" ref="I64:I70" si="33">ROUND(G64*H64*1.2,2)</f>
        <v>11520</v>
      </c>
      <c r="J64" s="80">
        <f t="shared" si="31"/>
        <v>11520</v>
      </c>
      <c r="K64" s="80">
        <f t="shared" si="29"/>
        <v>0</v>
      </c>
      <c r="L64" s="88">
        <v>1</v>
      </c>
      <c r="M64" s="80">
        <f t="shared" si="30"/>
        <v>11520</v>
      </c>
      <c r="N64" s="111"/>
      <c r="O64" s="61" t="s">
        <v>50</v>
      </c>
      <c r="P64" s="60" t="s">
        <v>82</v>
      </c>
      <c r="Q64" s="49" t="s">
        <v>83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s="38" customFormat="1" ht="128">
      <c r="A65" s="60">
        <v>54</v>
      </c>
      <c r="B65" s="60" t="s">
        <v>33</v>
      </c>
      <c r="C65" s="58" t="s">
        <v>109</v>
      </c>
      <c r="D65" s="60" t="s">
        <v>47</v>
      </c>
      <c r="E65" s="60" t="s">
        <v>60</v>
      </c>
      <c r="F65" s="60" t="s">
        <v>49</v>
      </c>
      <c r="G65" s="86">
        <v>750</v>
      </c>
      <c r="H65" s="87">
        <v>4.5</v>
      </c>
      <c r="I65" s="80">
        <f t="shared" si="33"/>
        <v>4050</v>
      </c>
      <c r="J65" s="80">
        <f t="shared" si="31"/>
        <v>4050</v>
      </c>
      <c r="K65" s="80">
        <f t="shared" si="29"/>
        <v>0</v>
      </c>
      <c r="L65" s="88">
        <v>1</v>
      </c>
      <c r="M65" s="80">
        <f t="shared" si="30"/>
        <v>4050</v>
      </c>
      <c r="N65" s="111"/>
      <c r="O65" s="61" t="s">
        <v>50</v>
      </c>
      <c r="P65" s="60" t="s">
        <v>111</v>
      </c>
      <c r="Q65" s="49" t="s">
        <v>112</v>
      </c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s="38" customFormat="1" ht="126.75" customHeight="1">
      <c r="A66" s="60">
        <v>55</v>
      </c>
      <c r="B66" s="60" t="s">
        <v>33</v>
      </c>
      <c r="C66" s="58" t="s">
        <v>109</v>
      </c>
      <c r="D66" s="60" t="s">
        <v>47</v>
      </c>
      <c r="E66" s="69" t="s">
        <v>53</v>
      </c>
      <c r="F66" s="60" t="s">
        <v>49</v>
      </c>
      <c r="G66" s="86">
        <v>560</v>
      </c>
      <c r="H66" s="87">
        <v>5</v>
      </c>
      <c r="I66" s="80">
        <f t="shared" si="33"/>
        <v>3360</v>
      </c>
      <c r="J66" s="80">
        <f t="shared" si="31"/>
        <v>3360</v>
      </c>
      <c r="K66" s="80">
        <f t="shared" si="29"/>
        <v>0</v>
      </c>
      <c r="L66" s="88">
        <v>1</v>
      </c>
      <c r="M66" s="80">
        <f t="shared" si="30"/>
        <v>3360</v>
      </c>
      <c r="N66" s="111"/>
      <c r="O66" s="61" t="s">
        <v>50</v>
      </c>
      <c r="P66" s="60" t="s">
        <v>113</v>
      </c>
      <c r="Q66" s="105" t="s">
        <v>114</v>
      </c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s="38" customFormat="1" ht="128">
      <c r="A67" s="123">
        <v>58</v>
      </c>
      <c r="B67" s="123" t="s">
        <v>33</v>
      </c>
      <c r="C67" s="130" t="s">
        <v>109</v>
      </c>
      <c r="D67" s="123" t="s">
        <v>47</v>
      </c>
      <c r="E67" s="123" t="s">
        <v>103</v>
      </c>
      <c r="F67" s="123" t="s">
        <v>49</v>
      </c>
      <c r="G67" s="124">
        <v>700</v>
      </c>
      <c r="H67" s="124">
        <v>83</v>
      </c>
      <c r="I67" s="125">
        <f t="shared" ref="I67" si="34">ROUND(G67*H67*1.2,2)</f>
        <v>69720</v>
      </c>
      <c r="J67" s="125">
        <f t="shared" ref="J67" si="35">I67</f>
        <v>69720</v>
      </c>
      <c r="K67" s="125">
        <f t="shared" ref="K67" si="36">I67-J67</f>
        <v>0</v>
      </c>
      <c r="L67" s="126">
        <v>1</v>
      </c>
      <c r="M67" s="125">
        <f t="shared" ref="M67" si="37">J67*L67</f>
        <v>69720</v>
      </c>
      <c r="N67" s="127"/>
      <c r="O67" s="128" t="s">
        <v>50</v>
      </c>
      <c r="P67" s="123" t="s">
        <v>87</v>
      </c>
      <c r="Q67" s="129" t="s">
        <v>88</v>
      </c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s="38" customFormat="1">
      <c r="A68" s="149" t="s">
        <v>115</v>
      </c>
      <c r="B68" s="150"/>
      <c r="C68" s="150"/>
      <c r="D68" s="150"/>
      <c r="E68" s="150"/>
      <c r="F68" s="100"/>
      <c r="G68" s="101"/>
      <c r="H68" s="101"/>
      <c r="I68" s="81"/>
      <c r="J68" s="81"/>
      <c r="K68" s="81"/>
      <c r="L68" s="102"/>
      <c r="M68" s="81"/>
      <c r="N68" s="112">
        <f>SUM(M69:M70)</f>
        <v>105690</v>
      </c>
      <c r="O68" s="76"/>
      <c r="P68" s="100"/>
      <c r="Q68" s="103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s="38" customFormat="1" ht="160">
      <c r="A69" s="60">
        <v>56</v>
      </c>
      <c r="B69" s="60" t="s">
        <v>33</v>
      </c>
      <c r="C69" s="58" t="s">
        <v>116</v>
      </c>
      <c r="D69" s="60" t="s">
        <v>47</v>
      </c>
      <c r="E69" s="60" t="s">
        <v>103</v>
      </c>
      <c r="F69" s="60" t="s">
        <v>49</v>
      </c>
      <c r="G69" s="86">
        <v>700</v>
      </c>
      <c r="H69" s="87">
        <v>121</v>
      </c>
      <c r="I69" s="80">
        <f t="shared" si="33"/>
        <v>101640</v>
      </c>
      <c r="J69" s="80">
        <f t="shared" si="31"/>
        <v>101640</v>
      </c>
      <c r="K69" s="80">
        <f t="shared" si="29"/>
        <v>0</v>
      </c>
      <c r="L69" s="88">
        <v>1</v>
      </c>
      <c r="M69" s="80">
        <f t="shared" si="30"/>
        <v>101640</v>
      </c>
      <c r="N69" s="111"/>
      <c r="O69" s="61" t="s">
        <v>50</v>
      </c>
      <c r="P69" s="60" t="s">
        <v>117</v>
      </c>
      <c r="Q69" s="49" t="s">
        <v>64</v>
      </c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s="38" customFormat="1" ht="176">
      <c r="A70" s="60">
        <v>57</v>
      </c>
      <c r="B70" s="60" t="s">
        <v>33</v>
      </c>
      <c r="C70" s="58" t="s">
        <v>116</v>
      </c>
      <c r="D70" s="60" t="s">
        <v>47</v>
      </c>
      <c r="E70" s="60" t="s">
        <v>60</v>
      </c>
      <c r="F70" s="60" t="s">
        <v>49</v>
      </c>
      <c r="G70" s="86">
        <v>750</v>
      </c>
      <c r="H70" s="87">
        <v>4.5</v>
      </c>
      <c r="I70" s="80">
        <f t="shared" si="33"/>
        <v>4050</v>
      </c>
      <c r="J70" s="80">
        <f t="shared" si="31"/>
        <v>4050</v>
      </c>
      <c r="K70" s="80">
        <f t="shared" si="29"/>
        <v>0</v>
      </c>
      <c r="L70" s="88">
        <v>1</v>
      </c>
      <c r="M70" s="80">
        <f t="shared" si="30"/>
        <v>4050</v>
      </c>
      <c r="N70" s="111"/>
      <c r="O70" s="61" t="s">
        <v>50</v>
      </c>
      <c r="P70" s="60" t="s">
        <v>118</v>
      </c>
      <c r="Q70" s="49" t="s">
        <v>64</v>
      </c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s="2" customFormat="1">
      <c r="A71" s="149" t="s">
        <v>119</v>
      </c>
      <c r="B71" s="150"/>
      <c r="C71" s="150"/>
      <c r="D71" s="150"/>
      <c r="E71" s="150"/>
      <c r="F71" s="74"/>
      <c r="G71" s="74"/>
      <c r="H71" s="74"/>
      <c r="I71" s="74"/>
      <c r="J71" s="74"/>
      <c r="K71" s="74"/>
      <c r="L71" s="74"/>
      <c r="M71" s="74"/>
      <c r="N71" s="93">
        <f>SUM(M72:M75)</f>
        <v>159120</v>
      </c>
      <c r="O71" s="74"/>
      <c r="P71" s="75"/>
      <c r="Q71" s="103"/>
    </row>
    <row r="72" spans="1:27" s="2" customFormat="1" ht="269.25" customHeight="1">
      <c r="A72" s="59">
        <v>59</v>
      </c>
      <c r="B72" s="58" t="s">
        <v>120</v>
      </c>
      <c r="C72" s="58" t="s">
        <v>121</v>
      </c>
      <c r="D72" s="58" t="s">
        <v>35</v>
      </c>
      <c r="E72" s="58" t="s">
        <v>122</v>
      </c>
      <c r="F72" s="58" t="s">
        <v>37</v>
      </c>
      <c r="G72" s="90">
        <v>20</v>
      </c>
      <c r="H72" s="90">
        <v>3840</v>
      </c>
      <c r="I72" s="80">
        <f>ROUND(G72*H72,2)</f>
        <v>76800</v>
      </c>
      <c r="J72" s="80">
        <f>I72</f>
        <v>76800</v>
      </c>
      <c r="K72" s="80">
        <f t="shared" ref="K72:K75" si="38">I72-J72</f>
        <v>0</v>
      </c>
      <c r="L72" s="88">
        <v>1</v>
      </c>
      <c r="M72" s="80">
        <f t="shared" ref="M72:M75" si="39">J72*L72</f>
        <v>76800</v>
      </c>
      <c r="N72" s="111"/>
      <c r="O72" s="61" t="s">
        <v>38</v>
      </c>
      <c r="P72" s="58" t="s">
        <v>123</v>
      </c>
      <c r="Q72" s="49" t="s">
        <v>40</v>
      </c>
    </row>
    <row r="73" spans="1:27" s="2" customFormat="1" ht="251.25" customHeight="1">
      <c r="A73" s="59">
        <v>60</v>
      </c>
      <c r="B73" s="58" t="s">
        <v>120</v>
      </c>
      <c r="C73" s="58" t="s">
        <v>121</v>
      </c>
      <c r="D73" s="58" t="s">
        <v>35</v>
      </c>
      <c r="E73" s="58" t="s">
        <v>124</v>
      </c>
      <c r="F73" s="58" t="s">
        <v>37</v>
      </c>
      <c r="G73" s="90">
        <v>20</v>
      </c>
      <c r="H73" s="90">
        <v>1536</v>
      </c>
      <c r="I73" s="80">
        <f t="shared" ref="I73:I75" si="40">ROUND(G73*H73,2)</f>
        <v>30720</v>
      </c>
      <c r="J73" s="80">
        <f t="shared" ref="J73:J75" si="41">I73</f>
        <v>30720</v>
      </c>
      <c r="K73" s="80">
        <f t="shared" ref="K73:K74" si="42">I73-J73</f>
        <v>0</v>
      </c>
      <c r="L73" s="88">
        <v>1</v>
      </c>
      <c r="M73" s="80">
        <f t="shared" si="39"/>
        <v>30720</v>
      </c>
      <c r="N73" s="111"/>
      <c r="O73" s="61" t="s">
        <v>38</v>
      </c>
      <c r="P73" s="58" t="s">
        <v>125</v>
      </c>
      <c r="Q73" s="49" t="s">
        <v>40</v>
      </c>
    </row>
    <row r="74" spans="1:27" s="2" customFormat="1" ht="272">
      <c r="A74" s="59">
        <v>61</v>
      </c>
      <c r="B74" s="58" t="s">
        <v>120</v>
      </c>
      <c r="C74" s="58" t="s">
        <v>121</v>
      </c>
      <c r="D74" s="58" t="s">
        <v>35</v>
      </c>
      <c r="E74" s="58" t="s">
        <v>126</v>
      </c>
      <c r="F74" s="58" t="s">
        <v>37</v>
      </c>
      <c r="G74" s="90">
        <v>20</v>
      </c>
      <c r="H74" s="90">
        <v>1920</v>
      </c>
      <c r="I74" s="80">
        <f t="shared" si="40"/>
        <v>38400</v>
      </c>
      <c r="J74" s="80">
        <f t="shared" si="41"/>
        <v>38400</v>
      </c>
      <c r="K74" s="80">
        <f t="shared" si="42"/>
        <v>0</v>
      </c>
      <c r="L74" s="88">
        <v>1</v>
      </c>
      <c r="M74" s="80">
        <f t="shared" si="39"/>
        <v>38400</v>
      </c>
      <c r="N74" s="111"/>
      <c r="O74" s="61" t="s">
        <v>38</v>
      </c>
      <c r="P74" s="58" t="s">
        <v>127</v>
      </c>
      <c r="Q74" s="49" t="s">
        <v>40</v>
      </c>
    </row>
    <row r="75" spans="1:27" s="2" customFormat="1" ht="292.5" customHeight="1">
      <c r="A75" s="59">
        <v>62</v>
      </c>
      <c r="B75" s="58" t="s">
        <v>120</v>
      </c>
      <c r="C75" s="58" t="s">
        <v>121</v>
      </c>
      <c r="D75" s="58" t="s">
        <v>35</v>
      </c>
      <c r="E75" s="70" t="s">
        <v>128</v>
      </c>
      <c r="F75" s="58" t="s">
        <v>37</v>
      </c>
      <c r="G75" s="90">
        <v>20</v>
      </c>
      <c r="H75" s="90">
        <v>660</v>
      </c>
      <c r="I75" s="80">
        <f t="shared" si="40"/>
        <v>13200</v>
      </c>
      <c r="J75" s="80">
        <f t="shared" si="41"/>
        <v>13200</v>
      </c>
      <c r="K75" s="80">
        <f t="shared" si="38"/>
        <v>0</v>
      </c>
      <c r="L75" s="88">
        <v>1</v>
      </c>
      <c r="M75" s="80">
        <f t="shared" si="39"/>
        <v>13200</v>
      </c>
      <c r="N75" s="111"/>
      <c r="O75" s="61" t="s">
        <v>38</v>
      </c>
      <c r="P75" s="58" t="s">
        <v>129</v>
      </c>
      <c r="Q75" s="49" t="s">
        <v>40</v>
      </c>
      <c r="R75" s="45"/>
      <c r="S75" s="46"/>
    </row>
    <row r="76" spans="1:27" s="2" customFormat="1" ht="20.25" customHeight="1">
      <c r="A76" s="149" t="s">
        <v>130</v>
      </c>
      <c r="B76" s="150"/>
      <c r="C76" s="150"/>
      <c r="D76" s="150"/>
      <c r="E76" s="74"/>
      <c r="F76" s="74"/>
      <c r="G76" s="74"/>
      <c r="H76" s="74"/>
      <c r="I76" s="74"/>
      <c r="J76" s="74"/>
      <c r="K76" s="74"/>
      <c r="L76" s="74"/>
      <c r="M76" s="74"/>
      <c r="N76" s="93">
        <f>SUM(M77:M78)</f>
        <v>15360</v>
      </c>
      <c r="O76" s="74"/>
      <c r="P76" s="75"/>
      <c r="Q76" s="103"/>
    </row>
    <row r="77" spans="1:27" ht="240">
      <c r="A77" s="59">
        <v>63</v>
      </c>
      <c r="B77" s="60" t="s">
        <v>120</v>
      </c>
      <c r="C77" s="60" t="s">
        <v>131</v>
      </c>
      <c r="D77" s="60" t="s">
        <v>35</v>
      </c>
      <c r="E77" s="60" t="s">
        <v>132</v>
      </c>
      <c r="F77" s="60" t="s">
        <v>37</v>
      </c>
      <c r="G77" s="86">
        <v>20</v>
      </c>
      <c r="H77" s="87">
        <v>480</v>
      </c>
      <c r="I77" s="80">
        <f>ROUND(G77*H77,2)</f>
        <v>9600</v>
      </c>
      <c r="J77" s="80">
        <f t="shared" ref="J77:J78" si="43">I77</f>
        <v>9600</v>
      </c>
      <c r="K77" s="80">
        <f t="shared" si="6"/>
        <v>0</v>
      </c>
      <c r="L77" s="88">
        <v>1</v>
      </c>
      <c r="M77" s="80">
        <f t="shared" ref="M77:M78" si="44">J77*L77</f>
        <v>9600</v>
      </c>
      <c r="N77" s="111"/>
      <c r="O77" s="61" t="s">
        <v>38</v>
      </c>
      <c r="P77" s="60" t="s">
        <v>133</v>
      </c>
      <c r="Q77" s="49" t="s">
        <v>40</v>
      </c>
    </row>
    <row r="78" spans="1:27" ht="32">
      <c r="A78" s="59">
        <v>64</v>
      </c>
      <c r="B78" s="60" t="s">
        <v>120</v>
      </c>
      <c r="C78" s="60" t="s">
        <v>131</v>
      </c>
      <c r="D78" s="60" t="s">
        <v>134</v>
      </c>
      <c r="E78" s="60" t="s">
        <v>135</v>
      </c>
      <c r="F78" s="60" t="s">
        <v>71</v>
      </c>
      <c r="G78" s="86">
        <v>4800</v>
      </c>
      <c r="H78" s="87">
        <v>1</v>
      </c>
      <c r="I78" s="80">
        <f>ROUND(G78*H78*1.2,2)</f>
        <v>5760</v>
      </c>
      <c r="J78" s="80">
        <f t="shared" si="43"/>
        <v>5760</v>
      </c>
      <c r="K78" s="80">
        <f t="shared" si="6"/>
        <v>0</v>
      </c>
      <c r="L78" s="88">
        <v>1</v>
      </c>
      <c r="M78" s="80">
        <f t="shared" si="44"/>
        <v>5760</v>
      </c>
      <c r="N78" s="111"/>
      <c r="O78" s="61" t="s">
        <v>136</v>
      </c>
      <c r="P78" s="60" t="s">
        <v>137</v>
      </c>
      <c r="Q78" s="49" t="s">
        <v>40</v>
      </c>
    </row>
    <row r="79" spans="1:27">
      <c r="A79" s="62" t="s">
        <v>138</v>
      </c>
      <c r="B79" s="63"/>
      <c r="C79" s="63"/>
      <c r="D79" s="64"/>
      <c r="E79" s="64"/>
      <c r="F79" s="64"/>
      <c r="G79" s="83"/>
      <c r="H79" s="83"/>
      <c r="I79" s="83">
        <f>SUM(I5:I78)</f>
        <v>2851793.6</v>
      </c>
      <c r="J79" s="83">
        <f>SUM(J5:J78)</f>
        <v>2851793.6</v>
      </c>
      <c r="K79" s="83">
        <f>SUM(K5:K78)</f>
        <v>0</v>
      </c>
      <c r="L79" s="91"/>
      <c r="M79" s="83">
        <f>SUM(M5:M78)</f>
        <v>2851793.6</v>
      </c>
      <c r="N79" s="94">
        <f>SUM(N4+N14+N20+N23+N35+N40+N52+N59+N68+N71+N76)</f>
        <v>2851793.6</v>
      </c>
      <c r="O79" s="65"/>
      <c r="P79" s="66"/>
      <c r="Q79" s="103"/>
    </row>
    <row r="82" spans="13:14">
      <c r="M82" s="84"/>
      <c r="N82" s="115"/>
    </row>
  </sheetData>
  <autoFilter ref="A2:Q79" xr:uid="{00000000-0009-0000-0000-000000000000}"/>
  <mergeCells count="12">
    <mergeCell ref="A40:E40"/>
    <mergeCell ref="F40:J40"/>
    <mergeCell ref="A4:E4"/>
    <mergeCell ref="A14:E14"/>
    <mergeCell ref="A20:E20"/>
    <mergeCell ref="A23:E23"/>
    <mergeCell ref="A35:E35"/>
    <mergeCell ref="A68:E68"/>
    <mergeCell ref="A71:E71"/>
    <mergeCell ref="A76:D76"/>
    <mergeCell ref="A52:E52"/>
    <mergeCell ref="A59:E59"/>
  </mergeCells>
  <phoneticPr fontId="12" type="noConversion"/>
  <conditionalFormatting sqref="L21:L22 L5:L19 L24:L32 L64:L66 L45:L46 L35:L39 L52:L58 L68:L70">
    <cfRule type="cellIs" dxfId="30" priority="81" stopIfTrue="1" operator="between">
      <formula>0.4</formula>
      <formula>0.5</formula>
    </cfRule>
    <cfRule type="cellIs" dxfId="29" priority="82" stopIfTrue="1" operator="greaterThan">
      <formula>0.5</formula>
    </cfRule>
  </conditionalFormatting>
  <conditionalFormatting sqref="L78">
    <cfRule type="cellIs" dxfId="28" priority="21" stopIfTrue="1" operator="between">
      <formula>0.4</formula>
      <formula>0.5</formula>
    </cfRule>
    <cfRule type="cellIs" dxfId="27" priority="22" stopIfTrue="1" operator="greaterThan">
      <formula>0.5</formula>
    </cfRule>
  </conditionalFormatting>
  <conditionalFormatting sqref="L72:L75">
    <cfRule type="cellIs" dxfId="26" priority="23" stopIfTrue="1" operator="between">
      <formula>0.4</formula>
      <formula>0.5</formula>
    </cfRule>
    <cfRule type="cellIs" dxfId="25" priority="24" stopIfTrue="1" operator="greaterThan">
      <formula>0.5</formula>
    </cfRule>
  </conditionalFormatting>
  <conditionalFormatting sqref="L77">
    <cfRule type="cellIs" dxfId="24" priority="17" stopIfTrue="1" operator="between">
      <formula>0.4</formula>
      <formula>0.5</formula>
    </cfRule>
    <cfRule type="cellIs" dxfId="23" priority="18" stopIfTrue="1" operator="greaterThan">
      <formula>0.5</formula>
    </cfRule>
  </conditionalFormatting>
  <conditionalFormatting sqref="L41:L44">
    <cfRule type="cellIs" dxfId="22" priority="13" stopIfTrue="1" operator="between">
      <formula>0.4</formula>
      <formula>0.5</formula>
    </cfRule>
    <cfRule type="cellIs" dxfId="21" priority="14" stopIfTrue="1" operator="greaterThan">
      <formula>0.5</formula>
    </cfRule>
  </conditionalFormatting>
  <conditionalFormatting sqref="L60:L63">
    <cfRule type="cellIs" dxfId="20" priority="9" stopIfTrue="1" operator="between">
      <formula>0.4</formula>
      <formula>0.5</formula>
    </cfRule>
    <cfRule type="cellIs" dxfId="19" priority="10" stopIfTrue="1" operator="greaterThan">
      <formula>0.5</formula>
    </cfRule>
  </conditionalFormatting>
  <conditionalFormatting sqref="L33:L34">
    <cfRule type="cellIs" dxfId="18" priority="7" stopIfTrue="1" operator="between">
      <formula>0.4</formula>
      <formula>0.5</formula>
    </cfRule>
    <cfRule type="cellIs" dxfId="17" priority="8" stopIfTrue="1" operator="greaterThan">
      <formula>0.5</formula>
    </cfRule>
  </conditionalFormatting>
  <conditionalFormatting sqref="L47:L50">
    <cfRule type="cellIs" dxfId="16" priority="5" stopIfTrue="1" operator="between">
      <formula>0.4</formula>
      <formula>0.5</formula>
    </cfRule>
    <cfRule type="cellIs" dxfId="15" priority="6" stopIfTrue="1" operator="greaterThan">
      <formula>0.5</formula>
    </cfRule>
  </conditionalFormatting>
  <conditionalFormatting sqref="L67">
    <cfRule type="cellIs" dxfId="14" priority="3" stopIfTrue="1" operator="between">
      <formula>0.4</formula>
      <formula>0.5</formula>
    </cfRule>
    <cfRule type="cellIs" dxfId="13" priority="4" stopIfTrue="1" operator="greaterThan">
      <formula>0.5</formula>
    </cfRule>
  </conditionalFormatting>
  <conditionalFormatting sqref="L51">
    <cfRule type="cellIs" dxfId="12" priority="1" stopIfTrue="1" operator="between">
      <formula>0.4</formula>
      <formula>0.5</formula>
    </cfRule>
    <cfRule type="cellIs" dxfId="11" priority="2" stopIfTrue="1" operator="greaterThan">
      <formula>0.5</formula>
    </cfRule>
  </conditionalFormatting>
  <dataValidations disablePrompts="1" count="2">
    <dataValidation type="list" allowBlank="1" showInputMessage="1" showErrorMessage="1" sqref="B77:B78" xr:uid="{00000000-0002-0000-0000-000000000000}">
      <formula1>$A$31</formula1>
    </dataValidation>
    <dataValidation type="list" allowBlank="1" showInputMessage="1" showErrorMessage="1" sqref="B15:B19 B36:B39 B53:B58 B5:B13 B69:B70 B24:B34 B60:B67 B41:B51" xr:uid="{00000000-0002-0000-0000-000001000000}">
      <formula1>$A$30</formula1>
    </dataValidation>
  </dataValidations>
  <pageMargins left="0.23622047244094491" right="0.23622047244094491" top="0.51181102362204722" bottom="0.35433070866141736" header="0.31496062992125984" footer="0.31496062992125984"/>
  <pageSetup paperSize="9" scale="55" fitToHeight="0" orientation="landscape" horizontalDpi="300" verticalDpi="300" r:id="rId1"/>
  <headerFooter>
    <oddHeader>&amp;LPríloha č.1 - Rozpočet projektu_MDM_UVSR_zmena_v2&amp;C&amp;P/31</oddHeader>
  </headerFooter>
  <rowBreaks count="1" manualBreakCount="1">
    <brk id="22" max="16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 xr:uid="{00000000-0002-0000-0000-000002000000}">
          <x14:formula1>
            <xm:f>Skyty_harok!$A$7:$A$9</xm:f>
          </x14:formula1>
          <xm:sqref>C21:C22</xm:sqref>
        </x14:dataValidation>
        <x14:dataValidation type="list" allowBlank="1" showInputMessage="1" showErrorMessage="1" xr:uid="{00000000-0002-0000-0000-000003000000}">
          <x14:formula1>
            <xm:f>Skyty_harok!$A$31</xm:f>
          </x14:formula1>
          <xm:sqref>B72:B75</xm:sqref>
        </x14:dataValidation>
        <x14:dataValidation type="list" allowBlank="1" showInputMessage="1" showErrorMessage="1" xr:uid="{00000000-0002-0000-0000-000004000000}">
          <x14:formula1>
            <xm:f>Skyty_harok!$A$30</xm:f>
          </x14:formula1>
          <xm:sqref>B21:B22</xm:sqref>
        </x14:dataValidation>
        <x14:dataValidation type="list" allowBlank="1" showInputMessage="1" showErrorMessage="1" xr:uid="{00000000-0002-0000-0000-000005000000}">
          <x14:formula1>
            <xm:f>Skyty_harok!$A$27</xm:f>
          </x14:formula1>
          <xm:sqref>C77:C78</xm:sqref>
        </x14:dataValidation>
        <x14:dataValidation type="list" allowBlank="1" showInputMessage="1" showErrorMessage="1" xr:uid="{00000000-0002-0000-0000-000006000000}">
          <x14:formula1>
            <xm:f>Skyty_harok!$A$24</xm:f>
          </x14:formula1>
          <xm:sqref>C72:C75</xm:sqref>
        </x14:dataValidation>
        <x14:dataValidation type="list" allowBlank="1" showInputMessage="1" showErrorMessage="1" xr:uid="{00000000-0002-0000-0000-000007000000}">
          <x14:formula1>
            <xm:f>Skyty_harok!$A$2:$A$4</xm:f>
          </x14:formula1>
          <xm:sqref>C5:C13 C15:C19</xm:sqref>
        </x14:dataValidation>
        <x14:dataValidation type="list" allowBlank="1" showInputMessage="1" showErrorMessage="1" xr:uid="{00000000-0002-0000-0000-000008000000}">
          <x14:formula1>
            <xm:f>Skyty_harok!$A$12:$A$13</xm:f>
          </x14:formula1>
          <xm:sqref>C36:C39 C24:C34</xm:sqref>
        </x14:dataValidation>
        <x14:dataValidation type="list" allowBlank="1" showInputMessage="1" showErrorMessage="1" xr:uid="{00000000-0002-0000-0000-000009000000}">
          <x14:formula1>
            <xm:f>Skyty_harok!$A$20:$A$21</xm:f>
          </x14:formula1>
          <xm:sqref>C69:C70 C60:C67</xm:sqref>
        </x14:dataValidation>
        <x14:dataValidation type="list" allowBlank="1" showInputMessage="1" showErrorMessage="1" xr:uid="{00000000-0002-0000-0000-00000A000000}">
          <x14:formula1>
            <xm:f>Skyty_harok!$A$16:$A$17</xm:f>
          </x14:formula1>
          <xm:sqref>C53:C58 C41:C51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topLeftCell="A7" workbookViewId="0">
      <selection activeCell="F8" sqref="F8"/>
    </sheetView>
  </sheetViews>
  <sheetFormatPr baseColWidth="10" defaultColWidth="8.83203125" defaultRowHeight="15"/>
  <sheetData>
    <row r="1" spans="1:1">
      <c r="A1" s="4" t="s">
        <v>139</v>
      </c>
    </row>
    <row r="2" spans="1:1">
      <c r="A2" s="5" t="s">
        <v>34</v>
      </c>
    </row>
    <row r="3" spans="1:1">
      <c r="A3" s="5" t="s">
        <v>62</v>
      </c>
    </row>
    <row r="4" spans="1:1">
      <c r="A4" s="5" t="s">
        <v>140</v>
      </c>
    </row>
    <row r="6" spans="1:1">
      <c r="A6" s="4" t="s">
        <v>141</v>
      </c>
    </row>
    <row r="7" spans="1:1">
      <c r="A7" s="5" t="s">
        <v>142</v>
      </c>
    </row>
    <row r="8" spans="1:1">
      <c r="A8" s="5" t="s">
        <v>68</v>
      </c>
    </row>
    <row r="9" spans="1:1">
      <c r="A9" s="5" t="s">
        <v>143</v>
      </c>
    </row>
    <row r="11" spans="1:1">
      <c r="A11" s="4" t="s">
        <v>144</v>
      </c>
    </row>
    <row r="12" spans="1:1">
      <c r="A12" s="5" t="s">
        <v>76</v>
      </c>
    </row>
    <row r="13" spans="1:1">
      <c r="A13" s="5" t="s">
        <v>91</v>
      </c>
    </row>
    <row r="15" spans="1:1">
      <c r="A15" s="4" t="s">
        <v>145</v>
      </c>
    </row>
    <row r="16" spans="1:1">
      <c r="A16" s="5" t="s">
        <v>97</v>
      </c>
    </row>
    <row r="17" spans="1:1">
      <c r="A17" s="5" t="s">
        <v>106</v>
      </c>
    </row>
    <row r="19" spans="1:1">
      <c r="A19" s="4" t="s">
        <v>146</v>
      </c>
    </row>
    <row r="20" spans="1:1">
      <c r="A20" s="5" t="s">
        <v>109</v>
      </c>
    </row>
    <row r="21" spans="1:1">
      <c r="A21" s="5" t="s">
        <v>116</v>
      </c>
    </row>
    <row r="23" spans="1:1">
      <c r="A23" s="4" t="s">
        <v>121</v>
      </c>
    </row>
    <row r="24" spans="1:1">
      <c r="A24" s="5" t="s">
        <v>121</v>
      </c>
    </row>
    <row r="26" spans="1:1">
      <c r="A26" s="4" t="s">
        <v>131</v>
      </c>
    </row>
    <row r="27" spans="1:1">
      <c r="A27" s="5" t="s">
        <v>131</v>
      </c>
    </row>
    <row r="30" spans="1:1">
      <c r="A30" t="s">
        <v>33</v>
      </c>
    </row>
    <row r="31" spans="1:1">
      <c r="A31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1"/>
  <sheetViews>
    <sheetView topLeftCell="A4" workbookViewId="0">
      <selection activeCell="B25" sqref="B25"/>
    </sheetView>
  </sheetViews>
  <sheetFormatPr baseColWidth="10" defaultColWidth="8.83203125" defaultRowHeight="15"/>
  <cols>
    <col min="1" max="1" width="47.33203125" customWidth="1"/>
    <col min="2" max="2" width="52.83203125" customWidth="1"/>
    <col min="3" max="3" width="23" customWidth="1"/>
    <col min="4" max="4" width="26.5" customWidth="1"/>
  </cols>
  <sheetData>
    <row r="2" spans="1:2" ht="21">
      <c r="A2" s="73" t="s">
        <v>147</v>
      </c>
    </row>
    <row r="4" spans="1:2">
      <c r="B4" s="72"/>
    </row>
    <row r="5" spans="1:2" ht="17">
      <c r="A5" s="71" t="s">
        <v>148</v>
      </c>
      <c r="B5" s="71" t="s">
        <v>149</v>
      </c>
    </row>
    <row r="6" spans="1:2" ht="16">
      <c r="A6" s="147" t="s">
        <v>150</v>
      </c>
      <c r="B6" s="131"/>
    </row>
    <row r="7" spans="1:2" ht="32">
      <c r="A7" s="155" t="s">
        <v>151</v>
      </c>
      <c r="B7" s="132" t="s">
        <v>152</v>
      </c>
    </row>
    <row r="8" spans="1:2" ht="16">
      <c r="A8" s="156"/>
      <c r="B8" s="132" t="s">
        <v>153</v>
      </c>
    </row>
    <row r="9" spans="1:2" ht="32">
      <c r="A9" s="147" t="s">
        <v>67</v>
      </c>
      <c r="B9" s="132" t="s">
        <v>154</v>
      </c>
    </row>
    <row r="10" spans="1:2">
      <c r="A10" s="137" t="s">
        <v>75</v>
      </c>
      <c r="B10" s="132"/>
    </row>
    <row r="11" spans="1:2" ht="32">
      <c r="A11" s="156" t="s">
        <v>90</v>
      </c>
      <c r="B11" s="132" t="s">
        <v>155</v>
      </c>
    </row>
    <row r="12" spans="1:2" ht="16">
      <c r="A12" s="156"/>
      <c r="B12" s="132" t="s">
        <v>156</v>
      </c>
    </row>
    <row r="13" spans="1:2">
      <c r="A13" s="137" t="s">
        <v>96</v>
      </c>
      <c r="B13" s="136"/>
    </row>
    <row r="14" spans="1:2" ht="32">
      <c r="A14" s="156" t="s">
        <v>105</v>
      </c>
      <c r="B14" s="132" t="s">
        <v>157</v>
      </c>
    </row>
    <row r="15" spans="1:2" ht="16">
      <c r="A15" s="156"/>
      <c r="B15" s="132" t="s">
        <v>158</v>
      </c>
    </row>
    <row r="16" spans="1:2">
      <c r="A16" s="137" t="s">
        <v>108</v>
      </c>
      <c r="B16" s="136"/>
    </row>
    <row r="17" spans="1:2" ht="32">
      <c r="A17" s="157" t="s">
        <v>115</v>
      </c>
      <c r="B17" s="132" t="s">
        <v>159</v>
      </c>
    </row>
    <row r="18" spans="1:2" ht="16">
      <c r="A18" s="158"/>
      <c r="B18" s="132" t="s">
        <v>160</v>
      </c>
    </row>
    <row r="19" spans="1:2" ht="17">
      <c r="A19" s="71" t="s">
        <v>161</v>
      </c>
      <c r="B19" s="132"/>
    </row>
    <row r="20" spans="1:2" ht="16">
      <c r="A20" s="138" t="s">
        <v>121</v>
      </c>
      <c r="B20" s="131"/>
    </row>
    <row r="21" spans="1:2" ht="16">
      <c r="A21" s="138" t="s">
        <v>131</v>
      </c>
      <c r="B21" s="131"/>
    </row>
    <row r="22" spans="1:2" ht="16">
      <c r="A22" s="133"/>
      <c r="B22" s="134"/>
    </row>
    <row r="23" spans="1:2" ht="16">
      <c r="A23" s="134"/>
      <c r="B23" s="135"/>
    </row>
    <row r="24" spans="1:2">
      <c r="A24" s="134"/>
      <c r="B24" s="134"/>
    </row>
    <row r="25" spans="1:2">
      <c r="A25" s="134"/>
      <c r="B25" s="134"/>
    </row>
    <row r="26" spans="1:2" ht="16">
      <c r="A26" s="133"/>
      <c r="B26" s="134"/>
    </row>
    <row r="27" spans="1:2" ht="16">
      <c r="A27" s="134"/>
      <c r="B27" s="135"/>
    </row>
    <row r="28" spans="1:2">
      <c r="A28" s="134"/>
      <c r="B28" s="134"/>
    </row>
    <row r="29" spans="1:2">
      <c r="A29" s="134"/>
      <c r="B29" s="134"/>
    </row>
    <row r="30" spans="1:2">
      <c r="A30" s="134"/>
      <c r="B30" s="134"/>
    </row>
    <row r="31" spans="1:2">
      <c r="A31" s="134"/>
      <c r="B31" s="134"/>
    </row>
  </sheetData>
  <mergeCells count="4">
    <mergeCell ref="A7:A8"/>
    <mergeCell ref="A11:A12"/>
    <mergeCell ref="A14:A15"/>
    <mergeCell ref="A17:A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38"/>
  <sheetViews>
    <sheetView workbookViewId="0">
      <selection activeCell="B25" sqref="B25"/>
    </sheetView>
  </sheetViews>
  <sheetFormatPr baseColWidth="10" defaultColWidth="8.83203125" defaultRowHeight="15"/>
  <cols>
    <col min="1" max="1" width="47.33203125" customWidth="1"/>
    <col min="2" max="2" width="52.83203125" customWidth="1"/>
    <col min="3" max="3" width="23" customWidth="1"/>
    <col min="4" max="4" width="26.5" customWidth="1"/>
  </cols>
  <sheetData>
    <row r="2" spans="1:3" ht="21">
      <c r="A2" s="143" t="s">
        <v>162</v>
      </c>
    </row>
    <row r="4" spans="1:3" ht="16" thickBot="1">
      <c r="A4" s="134"/>
      <c r="B4" s="134"/>
      <c r="C4" s="134"/>
    </row>
    <row r="5" spans="1:3" ht="16" thickBot="1">
      <c r="A5" s="159" t="s">
        <v>163</v>
      </c>
      <c r="B5" s="160"/>
      <c r="C5" s="134"/>
    </row>
    <row r="6" spans="1:3" ht="16" thickBot="1">
      <c r="A6" s="161" t="s">
        <v>164</v>
      </c>
      <c r="B6" s="162"/>
      <c r="C6" s="134"/>
    </row>
    <row r="7" spans="1:3" ht="16" thickBot="1">
      <c r="A7" s="165" t="s">
        <v>165</v>
      </c>
      <c r="B7" s="166"/>
      <c r="C7" s="134"/>
    </row>
    <row r="8" spans="1:3" ht="16" thickBot="1">
      <c r="A8" s="159" t="s">
        <v>166</v>
      </c>
      <c r="B8" s="160"/>
      <c r="C8" s="134"/>
    </row>
    <row r="9" spans="1:3" ht="16">
      <c r="A9" s="139" t="s">
        <v>167</v>
      </c>
      <c r="B9" s="174" t="s">
        <v>168</v>
      </c>
      <c r="C9" s="134"/>
    </row>
    <row r="10" spans="1:3" ht="16" thickBot="1">
      <c r="A10" s="140" t="s">
        <v>169</v>
      </c>
      <c r="B10" s="175"/>
      <c r="C10" s="134"/>
    </row>
    <row r="11" spans="1:3" ht="16" thickBot="1">
      <c r="A11" s="176" t="s">
        <v>170</v>
      </c>
      <c r="B11" s="177"/>
      <c r="C11" s="134"/>
    </row>
    <row r="12" spans="1:3">
      <c r="A12" s="167" t="s">
        <v>171</v>
      </c>
      <c r="B12" s="141" t="s">
        <v>172</v>
      </c>
      <c r="C12" s="134"/>
    </row>
    <row r="13" spans="1:3">
      <c r="A13" s="168"/>
      <c r="B13" s="141" t="s">
        <v>173</v>
      </c>
      <c r="C13" s="134"/>
    </row>
    <row r="14" spans="1:3" ht="16" thickBot="1">
      <c r="A14" s="169"/>
      <c r="B14" s="142" t="s">
        <v>174</v>
      </c>
      <c r="C14" s="134"/>
    </row>
    <row r="15" spans="1:3">
      <c r="A15" s="167" t="s">
        <v>76</v>
      </c>
      <c r="B15" s="141" t="s">
        <v>175</v>
      </c>
      <c r="C15" s="134"/>
    </row>
    <row r="16" spans="1:3" ht="16" thickBot="1">
      <c r="A16" s="169"/>
      <c r="B16" s="142" t="s">
        <v>176</v>
      </c>
      <c r="C16" s="134"/>
    </row>
    <row r="17" spans="1:3" ht="16" thickBot="1">
      <c r="A17" s="148" t="s">
        <v>109</v>
      </c>
      <c r="B17" s="142" t="s">
        <v>177</v>
      </c>
      <c r="C17" s="134"/>
    </row>
    <row r="18" spans="1:3" ht="16" thickBot="1">
      <c r="A18" s="172" t="s">
        <v>178</v>
      </c>
      <c r="B18" s="173"/>
      <c r="C18" s="134"/>
    </row>
    <row r="19" spans="1:3">
      <c r="A19" s="167" t="s">
        <v>171</v>
      </c>
      <c r="B19" s="141" t="s">
        <v>172</v>
      </c>
      <c r="C19" s="134"/>
    </row>
    <row r="20" spans="1:3">
      <c r="A20" s="168"/>
      <c r="B20" s="141" t="s">
        <v>179</v>
      </c>
      <c r="C20" s="134"/>
    </row>
    <row r="21" spans="1:3" ht="16" thickBot="1">
      <c r="A21" s="169"/>
      <c r="B21" s="142" t="s">
        <v>180</v>
      </c>
      <c r="C21" s="134"/>
    </row>
    <row r="22" spans="1:3">
      <c r="A22" s="167" t="s">
        <v>76</v>
      </c>
      <c r="B22" s="141" t="s">
        <v>181</v>
      </c>
      <c r="C22" s="134"/>
    </row>
    <row r="23" spans="1:3" ht="16" thickBot="1">
      <c r="A23" s="169"/>
      <c r="B23" s="142" t="s">
        <v>182</v>
      </c>
      <c r="C23" s="134"/>
    </row>
    <row r="24" spans="1:3">
      <c r="A24" s="167" t="s">
        <v>97</v>
      </c>
      <c r="B24" s="141" t="s">
        <v>183</v>
      </c>
      <c r="C24" s="134"/>
    </row>
    <row r="25" spans="1:3" ht="16" thickBot="1">
      <c r="A25" s="169"/>
      <c r="B25" s="142" t="s">
        <v>184</v>
      </c>
    </row>
    <row r="26" spans="1:3">
      <c r="A26" s="167" t="s">
        <v>109</v>
      </c>
      <c r="B26" s="141" t="s">
        <v>185</v>
      </c>
    </row>
    <row r="27" spans="1:3" ht="16" thickBot="1">
      <c r="A27" s="169"/>
      <c r="B27" s="142" t="s">
        <v>186</v>
      </c>
    </row>
    <row r="28" spans="1:3" ht="16" thickBot="1">
      <c r="A28" s="172" t="s">
        <v>187</v>
      </c>
      <c r="B28" s="173"/>
    </row>
    <row r="29" spans="1:3">
      <c r="A29" s="167" t="s">
        <v>188</v>
      </c>
      <c r="B29" s="141" t="s">
        <v>172</v>
      </c>
    </row>
    <row r="30" spans="1:3" ht="16" thickBot="1">
      <c r="A30" s="168"/>
      <c r="B30" s="142" t="s">
        <v>179</v>
      </c>
    </row>
    <row r="31" spans="1:3" ht="16" thickBot="1">
      <c r="A31" s="169"/>
      <c r="B31" s="142" t="s">
        <v>189</v>
      </c>
    </row>
    <row r="32" spans="1:3">
      <c r="A32" s="167" t="s">
        <v>190</v>
      </c>
      <c r="B32" s="141" t="s">
        <v>191</v>
      </c>
    </row>
    <row r="33" spans="1:2">
      <c r="A33" s="168"/>
      <c r="B33" s="141" t="s">
        <v>192</v>
      </c>
    </row>
    <row r="34" spans="1:2" ht="16" thickBot="1">
      <c r="A34" s="169"/>
      <c r="B34" s="142" t="s">
        <v>193</v>
      </c>
    </row>
    <row r="35" spans="1:2" ht="16" thickBot="1">
      <c r="A35" s="167" t="s">
        <v>194</v>
      </c>
      <c r="B35" s="142" t="s">
        <v>183</v>
      </c>
    </row>
    <row r="36" spans="1:2" ht="16" thickBot="1">
      <c r="A36" s="169"/>
      <c r="B36" s="142" t="s">
        <v>195</v>
      </c>
    </row>
    <row r="37" spans="1:2">
      <c r="A37" s="167" t="s">
        <v>196</v>
      </c>
      <c r="B37" s="141" t="s">
        <v>197</v>
      </c>
    </row>
    <row r="38" spans="1:2" ht="30">
      <c r="A38" s="168"/>
      <c r="B38" s="141" t="s">
        <v>198</v>
      </c>
    </row>
    <row r="39" spans="1:2" ht="16" thickBot="1">
      <c r="A39" s="168"/>
      <c r="B39" s="142" t="s">
        <v>199</v>
      </c>
    </row>
    <row r="40" spans="1:2" ht="16" thickBot="1">
      <c r="A40" s="169"/>
      <c r="B40" s="142" t="s">
        <v>200</v>
      </c>
    </row>
    <row r="41" spans="1:2" ht="16" thickBot="1">
      <c r="A41" s="172" t="s">
        <v>201</v>
      </c>
      <c r="B41" s="173"/>
    </row>
    <row r="42" spans="1:2">
      <c r="A42" s="167" t="s">
        <v>171</v>
      </c>
      <c r="B42" s="141" t="s">
        <v>172</v>
      </c>
    </row>
    <row r="43" spans="1:2">
      <c r="A43" s="168"/>
      <c r="B43" s="141" t="s">
        <v>173</v>
      </c>
    </row>
    <row r="44" spans="1:2" ht="16" thickBot="1">
      <c r="A44" s="169"/>
      <c r="B44" s="142" t="s">
        <v>202</v>
      </c>
    </row>
    <row r="45" spans="1:2">
      <c r="A45" s="167" t="s">
        <v>76</v>
      </c>
      <c r="B45" s="141" t="s">
        <v>175</v>
      </c>
    </row>
    <row r="46" spans="1:2" ht="16" thickBot="1">
      <c r="A46" s="169"/>
      <c r="B46" s="142" t="s">
        <v>203</v>
      </c>
    </row>
    <row r="47" spans="1:2" ht="16" thickBot="1">
      <c r="A47" s="172" t="s">
        <v>204</v>
      </c>
      <c r="B47" s="173"/>
    </row>
    <row r="48" spans="1:2">
      <c r="A48" s="167" t="s">
        <v>205</v>
      </c>
      <c r="B48" s="141" t="s">
        <v>172</v>
      </c>
    </row>
    <row r="49" spans="1:2" ht="16" thickBot="1">
      <c r="A49" s="168"/>
      <c r="B49" s="142" t="s">
        <v>179</v>
      </c>
    </row>
    <row r="50" spans="1:2" ht="16" thickBot="1">
      <c r="A50" s="169"/>
      <c r="B50" s="142" t="s">
        <v>189</v>
      </c>
    </row>
    <row r="51" spans="1:2">
      <c r="A51" s="167" t="s">
        <v>206</v>
      </c>
      <c r="B51" s="141" t="s">
        <v>191</v>
      </c>
    </row>
    <row r="52" spans="1:2" ht="16" thickBot="1">
      <c r="A52" s="169"/>
      <c r="B52" s="142" t="s">
        <v>207</v>
      </c>
    </row>
    <row r="53" spans="1:2" ht="16" thickBot="1">
      <c r="A53" s="167" t="s">
        <v>208</v>
      </c>
      <c r="B53" s="142" t="s">
        <v>183</v>
      </c>
    </row>
    <row r="54" spans="1:2" ht="16" thickBot="1">
      <c r="A54" s="169"/>
      <c r="B54" s="142" t="s">
        <v>175</v>
      </c>
    </row>
    <row r="55" spans="1:2">
      <c r="A55" s="167" t="s">
        <v>209</v>
      </c>
      <c r="B55" s="141" t="s">
        <v>197</v>
      </c>
    </row>
    <row r="56" spans="1:2" ht="31" thickBot="1">
      <c r="A56" s="168"/>
      <c r="B56" s="142" t="s">
        <v>198</v>
      </c>
    </row>
    <row r="57" spans="1:2" ht="16" thickBot="1">
      <c r="A57" s="169"/>
      <c r="B57" s="142" t="s">
        <v>200</v>
      </c>
    </row>
    <row r="58" spans="1:2" ht="16" thickBot="1">
      <c r="A58" s="172" t="s">
        <v>210</v>
      </c>
      <c r="B58" s="173"/>
    </row>
    <row r="59" spans="1:2">
      <c r="A59" s="167" t="s">
        <v>205</v>
      </c>
      <c r="B59" s="141" t="s">
        <v>172</v>
      </c>
    </row>
    <row r="60" spans="1:2" ht="16" thickBot="1">
      <c r="A60" s="168"/>
      <c r="B60" s="142" t="s">
        <v>179</v>
      </c>
    </row>
    <row r="61" spans="1:2" ht="16" thickBot="1">
      <c r="A61" s="169"/>
      <c r="B61" s="142" t="s">
        <v>189</v>
      </c>
    </row>
    <row r="62" spans="1:2">
      <c r="A62" s="167" t="s">
        <v>206</v>
      </c>
      <c r="B62" s="141" t="s">
        <v>191</v>
      </c>
    </row>
    <row r="63" spans="1:2" ht="16" thickBot="1">
      <c r="A63" s="169"/>
      <c r="B63" s="142" t="s">
        <v>207</v>
      </c>
    </row>
    <row r="64" spans="1:2" ht="16" thickBot="1">
      <c r="A64" s="167" t="s">
        <v>208</v>
      </c>
      <c r="B64" s="142" t="s">
        <v>183</v>
      </c>
    </row>
    <row r="65" spans="1:2" ht="16" thickBot="1">
      <c r="A65" s="169"/>
      <c r="B65" s="142" t="s">
        <v>175</v>
      </c>
    </row>
    <row r="66" spans="1:2">
      <c r="A66" s="167" t="s">
        <v>209</v>
      </c>
      <c r="B66" s="141" t="s">
        <v>197</v>
      </c>
    </row>
    <row r="67" spans="1:2" ht="31" thickBot="1">
      <c r="A67" s="168"/>
      <c r="B67" s="142" t="s">
        <v>198</v>
      </c>
    </row>
    <row r="68" spans="1:2" ht="16" thickBot="1">
      <c r="A68" s="169"/>
      <c r="B68" s="142" t="s">
        <v>200</v>
      </c>
    </row>
    <row r="69" spans="1:2" ht="16" thickBot="1">
      <c r="A69" s="170" t="s">
        <v>211</v>
      </c>
      <c r="B69" s="171"/>
    </row>
    <row r="70" spans="1:2">
      <c r="A70" s="167" t="s">
        <v>205</v>
      </c>
      <c r="B70" s="141" t="s">
        <v>172</v>
      </c>
    </row>
    <row r="71" spans="1:2" ht="16" thickBot="1">
      <c r="A71" s="168"/>
      <c r="B71" s="142" t="s">
        <v>179</v>
      </c>
    </row>
    <row r="72" spans="1:2" ht="16" thickBot="1">
      <c r="A72" s="169"/>
      <c r="B72" s="142" t="s">
        <v>189</v>
      </c>
    </row>
    <row r="73" spans="1:2">
      <c r="A73" s="167" t="s">
        <v>206</v>
      </c>
      <c r="B73" s="141" t="s">
        <v>191</v>
      </c>
    </row>
    <row r="74" spans="1:2" ht="16" thickBot="1">
      <c r="A74" s="169"/>
      <c r="B74" s="142" t="s">
        <v>207</v>
      </c>
    </row>
    <row r="75" spans="1:2" ht="16" thickBot="1">
      <c r="A75" s="167" t="s">
        <v>208</v>
      </c>
      <c r="B75" s="142" t="s">
        <v>183</v>
      </c>
    </row>
    <row r="76" spans="1:2" ht="16" thickBot="1">
      <c r="A76" s="169"/>
      <c r="B76" s="142" t="s">
        <v>175</v>
      </c>
    </row>
    <row r="77" spans="1:2">
      <c r="A77" s="167" t="s">
        <v>209</v>
      </c>
      <c r="B77" s="141" t="s">
        <v>197</v>
      </c>
    </row>
    <row r="78" spans="1:2" ht="31" thickBot="1">
      <c r="A78" s="168"/>
      <c r="B78" s="142" t="s">
        <v>198</v>
      </c>
    </row>
    <row r="79" spans="1:2" ht="16" thickBot="1">
      <c r="A79" s="169"/>
      <c r="B79" s="142" t="s">
        <v>200</v>
      </c>
    </row>
    <row r="80" spans="1:2" ht="16" thickBot="1">
      <c r="A80" s="170" t="s">
        <v>212</v>
      </c>
      <c r="B80" s="171"/>
    </row>
    <row r="81" spans="1:2">
      <c r="A81" s="167" t="s">
        <v>171</v>
      </c>
      <c r="B81" s="141" t="s">
        <v>172</v>
      </c>
    </row>
    <row r="82" spans="1:2">
      <c r="A82" s="168"/>
      <c r="B82" s="141" t="s">
        <v>173</v>
      </c>
    </row>
    <row r="83" spans="1:2">
      <c r="A83" s="168"/>
      <c r="B83" s="141" t="s">
        <v>213</v>
      </c>
    </row>
    <row r="84" spans="1:2" ht="16" thickBot="1">
      <c r="A84" s="168"/>
      <c r="B84" s="142" t="s">
        <v>179</v>
      </c>
    </row>
    <row r="85" spans="1:2" ht="16" thickBot="1">
      <c r="A85" s="169"/>
      <c r="B85" s="142" t="s">
        <v>189</v>
      </c>
    </row>
    <row r="86" spans="1:2">
      <c r="A86" s="167" t="s">
        <v>76</v>
      </c>
      <c r="B86" s="141" t="s">
        <v>181</v>
      </c>
    </row>
    <row r="87" spans="1:2" ht="16" thickBot="1">
      <c r="A87" s="169"/>
      <c r="B87" s="142" t="s">
        <v>214</v>
      </c>
    </row>
    <row r="88" spans="1:2" ht="16" thickBot="1">
      <c r="A88" s="167" t="s">
        <v>97</v>
      </c>
      <c r="B88" s="142" t="s">
        <v>183</v>
      </c>
    </row>
    <row r="89" spans="1:2" ht="16" thickBot="1">
      <c r="A89" s="168"/>
      <c r="B89" s="142" t="s">
        <v>215</v>
      </c>
    </row>
    <row r="90" spans="1:2" ht="16" thickBot="1">
      <c r="A90" s="169"/>
      <c r="B90" s="142" t="s">
        <v>175</v>
      </c>
    </row>
    <row r="91" spans="1:2">
      <c r="A91" s="167" t="s">
        <v>109</v>
      </c>
      <c r="B91" s="141" t="s">
        <v>185</v>
      </c>
    </row>
    <row r="92" spans="1:2" ht="31" thickBot="1">
      <c r="A92" s="168"/>
      <c r="B92" s="142" t="s">
        <v>198</v>
      </c>
    </row>
    <row r="93" spans="1:2" ht="16" thickBot="1">
      <c r="A93" s="169"/>
      <c r="B93" s="142" t="s">
        <v>200</v>
      </c>
    </row>
    <row r="94" spans="1:2">
      <c r="A94" s="167" t="s">
        <v>205</v>
      </c>
      <c r="B94" s="141" t="s">
        <v>172</v>
      </c>
    </row>
    <row r="95" spans="1:2" ht="16" thickBot="1">
      <c r="A95" s="168"/>
      <c r="B95" s="142" t="s">
        <v>179</v>
      </c>
    </row>
    <row r="96" spans="1:2" ht="16" thickBot="1">
      <c r="A96" s="169"/>
      <c r="B96" s="142" t="s">
        <v>189</v>
      </c>
    </row>
    <row r="97" spans="1:2">
      <c r="A97" s="167" t="s">
        <v>206</v>
      </c>
      <c r="B97" s="141" t="s">
        <v>191</v>
      </c>
    </row>
    <row r="98" spans="1:2" ht="16" thickBot="1">
      <c r="A98" s="169"/>
      <c r="B98" s="142" t="s">
        <v>207</v>
      </c>
    </row>
    <row r="99" spans="1:2" ht="16" thickBot="1">
      <c r="A99" s="167" t="s">
        <v>208</v>
      </c>
      <c r="B99" s="142" t="s">
        <v>183</v>
      </c>
    </row>
    <row r="100" spans="1:2" ht="16" thickBot="1">
      <c r="A100" s="169"/>
      <c r="B100" s="142" t="s">
        <v>175</v>
      </c>
    </row>
    <row r="101" spans="1:2">
      <c r="A101" s="167" t="s">
        <v>209</v>
      </c>
      <c r="B101" s="141" t="s">
        <v>197</v>
      </c>
    </row>
    <row r="102" spans="1:2" ht="31" thickBot="1">
      <c r="A102" s="168"/>
      <c r="B102" s="142" t="s">
        <v>198</v>
      </c>
    </row>
    <row r="103" spans="1:2" ht="16" thickBot="1">
      <c r="A103" s="169"/>
      <c r="B103" s="142" t="s">
        <v>200</v>
      </c>
    </row>
    <row r="104" spans="1:2" ht="16" thickBot="1">
      <c r="A104" s="170" t="s">
        <v>216</v>
      </c>
      <c r="B104" s="171"/>
    </row>
    <row r="105" spans="1:2">
      <c r="A105" s="167" t="s">
        <v>171</v>
      </c>
      <c r="B105" s="141" t="s">
        <v>172</v>
      </c>
    </row>
    <row r="106" spans="1:2">
      <c r="A106" s="168"/>
      <c r="B106" s="141" t="s">
        <v>173</v>
      </c>
    </row>
    <row r="107" spans="1:2">
      <c r="A107" s="168"/>
      <c r="B107" s="141" t="s">
        <v>213</v>
      </c>
    </row>
    <row r="108" spans="1:2" ht="16" thickBot="1">
      <c r="A108" s="168"/>
      <c r="B108" s="142" t="s">
        <v>179</v>
      </c>
    </row>
    <row r="109" spans="1:2" ht="16" thickBot="1">
      <c r="A109" s="169"/>
      <c r="B109" s="142" t="s">
        <v>189</v>
      </c>
    </row>
    <row r="110" spans="1:2">
      <c r="A110" s="167" t="s">
        <v>76</v>
      </c>
      <c r="B110" s="141" t="s">
        <v>181</v>
      </c>
    </row>
    <row r="111" spans="1:2" ht="16" thickBot="1">
      <c r="A111" s="169"/>
      <c r="B111" s="142" t="s">
        <v>214</v>
      </c>
    </row>
    <row r="112" spans="1:2" ht="16" thickBot="1">
      <c r="A112" s="167" t="s">
        <v>97</v>
      </c>
      <c r="B112" s="142" t="s">
        <v>183</v>
      </c>
    </row>
    <row r="113" spans="1:2" ht="16" thickBot="1">
      <c r="A113" s="168"/>
      <c r="B113" s="142" t="s">
        <v>215</v>
      </c>
    </row>
    <row r="114" spans="1:2" ht="16" thickBot="1">
      <c r="A114" s="169"/>
      <c r="B114" s="142" t="s">
        <v>175</v>
      </c>
    </row>
    <row r="115" spans="1:2">
      <c r="A115" s="167" t="s">
        <v>109</v>
      </c>
      <c r="B115" s="141" t="s">
        <v>185</v>
      </c>
    </row>
    <row r="116" spans="1:2" ht="31" thickBot="1">
      <c r="A116" s="168"/>
      <c r="B116" s="142" t="s">
        <v>198</v>
      </c>
    </row>
    <row r="117" spans="1:2" ht="16" thickBot="1">
      <c r="A117" s="169"/>
      <c r="B117" s="142" t="s">
        <v>200</v>
      </c>
    </row>
    <row r="118" spans="1:2">
      <c r="A118" s="167" t="s">
        <v>205</v>
      </c>
      <c r="B118" s="141" t="s">
        <v>172</v>
      </c>
    </row>
    <row r="119" spans="1:2" ht="16" thickBot="1">
      <c r="A119" s="168"/>
      <c r="B119" s="142" t="s">
        <v>179</v>
      </c>
    </row>
    <row r="120" spans="1:2" ht="16" thickBot="1">
      <c r="A120" s="169"/>
      <c r="B120" s="142" t="s">
        <v>189</v>
      </c>
    </row>
    <row r="121" spans="1:2">
      <c r="A121" s="167" t="s">
        <v>206</v>
      </c>
      <c r="B121" s="141" t="s">
        <v>191</v>
      </c>
    </row>
    <row r="122" spans="1:2" ht="16" thickBot="1">
      <c r="A122" s="169"/>
      <c r="B122" s="142" t="s">
        <v>207</v>
      </c>
    </row>
    <row r="123" spans="1:2" ht="16" thickBot="1">
      <c r="A123" s="167" t="s">
        <v>208</v>
      </c>
      <c r="B123" s="142" t="s">
        <v>183</v>
      </c>
    </row>
    <row r="124" spans="1:2" ht="16" thickBot="1">
      <c r="A124" s="169"/>
      <c r="B124" s="142" t="s">
        <v>175</v>
      </c>
    </row>
    <row r="125" spans="1:2">
      <c r="A125" s="167" t="s">
        <v>209</v>
      </c>
      <c r="B125" s="141" t="s">
        <v>197</v>
      </c>
    </row>
    <row r="126" spans="1:2" ht="31" thickBot="1">
      <c r="A126" s="168"/>
      <c r="B126" s="142" t="s">
        <v>198</v>
      </c>
    </row>
    <row r="127" spans="1:2" ht="16" thickBot="1">
      <c r="A127" s="169"/>
      <c r="B127" s="142" t="s">
        <v>200</v>
      </c>
    </row>
    <row r="128" spans="1:2" ht="16" thickBot="1">
      <c r="A128" s="159" t="s">
        <v>217</v>
      </c>
      <c r="B128" s="160"/>
    </row>
    <row r="129" spans="1:2" ht="16" thickBot="1">
      <c r="A129" s="161" t="s">
        <v>164</v>
      </c>
      <c r="B129" s="162"/>
    </row>
    <row r="130" spans="1:2" ht="16" thickBot="1">
      <c r="A130" s="165" t="s">
        <v>218</v>
      </c>
      <c r="B130" s="166"/>
    </row>
    <row r="131" spans="1:2" ht="16" thickBot="1">
      <c r="A131" s="165" t="s">
        <v>219</v>
      </c>
      <c r="B131" s="166"/>
    </row>
    <row r="132" spans="1:2" ht="16" thickBot="1">
      <c r="A132" s="165" t="s">
        <v>220</v>
      </c>
      <c r="B132" s="166"/>
    </row>
    <row r="133" spans="1:2" ht="16" thickBot="1">
      <c r="A133" s="165" t="s">
        <v>221</v>
      </c>
      <c r="B133" s="166"/>
    </row>
    <row r="134" spans="1:2" ht="16" thickBot="1">
      <c r="A134" s="159" t="s">
        <v>222</v>
      </c>
      <c r="B134" s="160"/>
    </row>
    <row r="135" spans="1:2" ht="16" thickBot="1">
      <c r="A135" s="161" t="s">
        <v>164</v>
      </c>
      <c r="B135" s="162"/>
    </row>
    <row r="136" spans="1:2" ht="16" thickBot="1">
      <c r="A136" s="163" t="s">
        <v>223</v>
      </c>
      <c r="B136" s="164"/>
    </row>
    <row r="137" spans="1:2" ht="16" thickBot="1">
      <c r="A137" s="163" t="s">
        <v>224</v>
      </c>
      <c r="B137" s="164"/>
    </row>
    <row r="138" spans="1:2" ht="16" thickBot="1">
      <c r="A138" s="163" t="s">
        <v>225</v>
      </c>
      <c r="B138" s="164"/>
    </row>
  </sheetData>
  <mergeCells count="65">
    <mergeCell ref="A24:A25"/>
    <mergeCell ref="A5:B5"/>
    <mergeCell ref="A6:B6"/>
    <mergeCell ref="A7:B7"/>
    <mergeCell ref="A8:B8"/>
    <mergeCell ref="B9:B10"/>
    <mergeCell ref="A11:B11"/>
    <mergeCell ref="A12:A14"/>
    <mergeCell ref="A15:A16"/>
    <mergeCell ref="A18:B18"/>
    <mergeCell ref="A19:A21"/>
    <mergeCell ref="A22:A23"/>
    <mergeCell ref="A51:A52"/>
    <mergeCell ref="A26:A27"/>
    <mergeCell ref="A28:B28"/>
    <mergeCell ref="A29:A31"/>
    <mergeCell ref="A32:A34"/>
    <mergeCell ref="A35:A36"/>
    <mergeCell ref="A37:A40"/>
    <mergeCell ref="A41:B41"/>
    <mergeCell ref="A42:A44"/>
    <mergeCell ref="A45:A46"/>
    <mergeCell ref="A47:B47"/>
    <mergeCell ref="A48:A50"/>
    <mergeCell ref="A77:A79"/>
    <mergeCell ref="A53:A54"/>
    <mergeCell ref="A55:A57"/>
    <mergeCell ref="A58:B58"/>
    <mergeCell ref="A59:A61"/>
    <mergeCell ref="A62:A63"/>
    <mergeCell ref="A64:A65"/>
    <mergeCell ref="A66:A68"/>
    <mergeCell ref="A69:B69"/>
    <mergeCell ref="A70:A72"/>
    <mergeCell ref="A73:A74"/>
    <mergeCell ref="A75:A76"/>
    <mergeCell ref="A110:A111"/>
    <mergeCell ref="A80:B80"/>
    <mergeCell ref="A81:A85"/>
    <mergeCell ref="A86:A87"/>
    <mergeCell ref="A88:A90"/>
    <mergeCell ref="A91:A93"/>
    <mergeCell ref="A94:A96"/>
    <mergeCell ref="A97:A98"/>
    <mergeCell ref="A99:A100"/>
    <mergeCell ref="A101:A103"/>
    <mergeCell ref="A104:B104"/>
    <mergeCell ref="A105:A109"/>
    <mergeCell ref="A133:B133"/>
    <mergeCell ref="A112:A114"/>
    <mergeCell ref="A115:A117"/>
    <mergeCell ref="A118:A120"/>
    <mergeCell ref="A121:A122"/>
    <mergeCell ref="A123:A124"/>
    <mergeCell ref="A125:A127"/>
    <mergeCell ref="A128:B128"/>
    <mergeCell ref="A129:B129"/>
    <mergeCell ref="A130:B130"/>
    <mergeCell ref="A131:B131"/>
    <mergeCell ref="A132:B132"/>
    <mergeCell ref="A134:B134"/>
    <mergeCell ref="A135:B135"/>
    <mergeCell ref="A136:B136"/>
    <mergeCell ref="A137:B137"/>
    <mergeCell ref="A138:B1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"/>
  <sheetViews>
    <sheetView view="pageBreakPreview" zoomScaleNormal="100" zoomScaleSheetLayoutView="100" workbookViewId="0">
      <selection activeCell="F24" sqref="F24"/>
    </sheetView>
  </sheetViews>
  <sheetFormatPr baseColWidth="10" defaultColWidth="9.1640625" defaultRowHeight="15"/>
  <cols>
    <col min="1" max="1" width="33.5" style="7" customWidth="1"/>
    <col min="2" max="2" width="17.83203125" style="7" bestFit="1" customWidth="1"/>
    <col min="3" max="3" width="27.6640625" style="7" customWidth="1"/>
    <col min="4" max="4" width="24" style="7" customWidth="1"/>
    <col min="5" max="5" width="18.1640625" style="7" bestFit="1" customWidth="1"/>
    <col min="6" max="6" width="18.1640625" style="7" customWidth="1"/>
    <col min="7" max="7" width="22.33203125" style="7" bestFit="1" customWidth="1"/>
    <col min="8" max="8" width="25.33203125" style="7" customWidth="1"/>
    <col min="9" max="9" width="21.6640625" style="7" customWidth="1"/>
    <col min="10" max="16384" width="9.1640625" style="7"/>
  </cols>
  <sheetData>
    <row r="1" spans="1:8">
      <c r="A1" s="6" t="s">
        <v>226</v>
      </c>
      <c r="D1" s="67" t="s">
        <v>227</v>
      </c>
    </row>
    <row r="2" spans="1:8" ht="16" thickBot="1">
      <c r="A2" s="68" t="s">
        <v>228</v>
      </c>
    </row>
    <row r="3" spans="1:8" ht="33.75" customHeight="1">
      <c r="A3" s="178" t="s">
        <v>229</v>
      </c>
      <c r="B3" s="179" t="s">
        <v>230</v>
      </c>
      <c r="C3" s="180"/>
      <c r="D3" s="181"/>
      <c r="E3" s="182"/>
      <c r="F3" s="182"/>
      <c r="G3" s="182"/>
      <c r="H3" s="183"/>
    </row>
    <row r="4" spans="1:8" ht="57" thickBot="1">
      <c r="A4" s="178"/>
      <c r="B4" s="36" t="s">
        <v>231</v>
      </c>
      <c r="C4" s="8" t="s">
        <v>232</v>
      </c>
      <c r="D4" s="9" t="s">
        <v>233</v>
      </c>
      <c r="E4" s="10" t="s">
        <v>234</v>
      </c>
      <c r="F4" s="10" t="s">
        <v>235</v>
      </c>
      <c r="G4" s="10" t="s">
        <v>236</v>
      </c>
      <c r="H4" s="11" t="s">
        <v>237</v>
      </c>
    </row>
    <row r="5" spans="1:8">
      <c r="A5" s="32" t="s">
        <v>54</v>
      </c>
      <c r="B5" s="12">
        <v>910</v>
      </c>
      <c r="C5" s="13">
        <v>0.1</v>
      </c>
      <c r="D5" s="14">
        <f>SUMIF(Rozpocet_ZoNFP!E4:E78,A5,Rozpocet_ZoNFP!H4:H78)</f>
        <v>35</v>
      </c>
      <c r="E5" s="15"/>
      <c r="F5" s="15"/>
      <c r="G5" s="16">
        <f>D5/D17</f>
        <v>1.4568158168574402E-2</v>
      </c>
      <c r="H5" s="17"/>
    </row>
    <row r="6" spans="1:8">
      <c r="A6" s="33" t="s">
        <v>101</v>
      </c>
      <c r="B6" s="18">
        <v>570</v>
      </c>
      <c r="C6" s="19">
        <v>0.15</v>
      </c>
      <c r="D6" s="14">
        <f>SUMIF(Rozpocet_ZoNFP!E4:E78,A6,Rozpocet_ZoNFP!H4:H78)</f>
        <v>255</v>
      </c>
      <c r="E6" s="15"/>
      <c r="F6" s="15"/>
      <c r="G6" s="16">
        <f>D6/D17</f>
        <v>0.10613943808532779</v>
      </c>
      <c r="H6" s="17"/>
    </row>
    <row r="7" spans="1:8">
      <c r="A7" s="33" t="s">
        <v>86</v>
      </c>
      <c r="B7" s="20">
        <v>650</v>
      </c>
      <c r="C7" s="19">
        <v>0.6</v>
      </c>
      <c r="D7" s="14">
        <f>SUMIF(Rozpocet_ZoNFP!E4:E78,A7,Rozpocet_ZoNFP!H4:H78)</f>
        <v>1095</v>
      </c>
      <c r="E7" s="21"/>
      <c r="F7" s="15"/>
      <c r="G7" s="16">
        <f>D7/D17</f>
        <v>0.45577523413111343</v>
      </c>
      <c r="H7" s="17"/>
    </row>
    <row r="8" spans="1:8">
      <c r="A8" s="33" t="s">
        <v>60</v>
      </c>
      <c r="B8" s="20">
        <v>890</v>
      </c>
      <c r="C8" s="19">
        <v>0.04</v>
      </c>
      <c r="D8" s="14">
        <f>SUMIF(Rozpocet_ZoNFP!E4:E78,A8,Rozpocet_ZoNFP!H4:H78)</f>
        <v>75.5</v>
      </c>
      <c r="E8" s="21"/>
      <c r="F8" s="15"/>
      <c r="G8" s="16">
        <f>D8/D17</f>
        <v>3.1425598335067639E-2</v>
      </c>
      <c r="H8" s="17"/>
    </row>
    <row r="9" spans="1:8">
      <c r="A9" s="33" t="s">
        <v>48</v>
      </c>
      <c r="B9" s="20">
        <v>740</v>
      </c>
      <c r="C9" s="19">
        <v>0.5</v>
      </c>
      <c r="D9" s="14">
        <f>SUMIF(Rozpocet_ZoNFP!E4:E78,A9,Rozpocet_ZoNFP!H4:H78)</f>
        <v>557</v>
      </c>
      <c r="E9" s="21"/>
      <c r="F9" s="15"/>
      <c r="G9" s="16">
        <f>D9/D17</f>
        <v>0.23184183142559833</v>
      </c>
      <c r="H9" s="17"/>
    </row>
    <row r="10" spans="1:8" ht="28">
      <c r="A10" s="33" t="s">
        <v>238</v>
      </c>
      <c r="B10" s="20">
        <v>890</v>
      </c>
      <c r="C10" s="19">
        <v>0.05</v>
      </c>
      <c r="D10" s="14">
        <f>SUMIF(Rozpocet_ZoNFP!E4:E78,A10,Rozpocet_ZoNFP!H4:H78)</f>
        <v>0</v>
      </c>
      <c r="E10" s="21"/>
      <c r="F10" s="15"/>
      <c r="G10" s="16">
        <f>D10/D17</f>
        <v>0</v>
      </c>
      <c r="H10" s="17"/>
    </row>
    <row r="11" spans="1:8">
      <c r="A11" s="33" t="s">
        <v>57</v>
      </c>
      <c r="B11" s="20">
        <v>1200</v>
      </c>
      <c r="C11" s="19">
        <v>0.1</v>
      </c>
      <c r="D11" s="14">
        <f>SUMIF(Rozpocet_ZoNFP!E4:E78,A11,Rozpocet_ZoNFP!H4:H78)</f>
        <v>35</v>
      </c>
      <c r="E11" s="21"/>
      <c r="F11" s="15"/>
      <c r="G11" s="16">
        <f>D11/D17</f>
        <v>1.4568158168574402E-2</v>
      </c>
      <c r="H11" s="17"/>
    </row>
    <row r="12" spans="1:8" ht="28">
      <c r="A12" s="33" t="s">
        <v>103</v>
      </c>
      <c r="B12" s="20">
        <v>790</v>
      </c>
      <c r="C12" s="19">
        <v>0.3</v>
      </c>
      <c r="D12" s="14">
        <f>SUMIF(Rozpocet_ZoNFP!E4:E78,A12,Rozpocet_ZoNFP!H4:H78)</f>
        <v>242</v>
      </c>
      <c r="E12" s="21"/>
      <c r="F12" s="15"/>
      <c r="G12" s="16">
        <f>D12/D17</f>
        <v>0.10072840790842871</v>
      </c>
      <c r="H12" s="17"/>
    </row>
    <row r="13" spans="1:8">
      <c r="A13" s="33" t="s">
        <v>89</v>
      </c>
      <c r="B13" s="20">
        <v>600</v>
      </c>
      <c r="C13" s="19">
        <v>0.15</v>
      </c>
      <c r="D13" s="14">
        <f>SUMIF(Rozpocet_ZoNFP!E4:E78,A13,Rozpocet_ZoNFP!H4:H78)</f>
        <v>73</v>
      </c>
      <c r="E13" s="21"/>
      <c r="F13" s="15"/>
      <c r="G13" s="16">
        <f>D13/D17</f>
        <v>3.0385015608740896E-2</v>
      </c>
      <c r="H13" s="17"/>
    </row>
    <row r="14" spans="1:8">
      <c r="A14" s="33" t="s">
        <v>104</v>
      </c>
      <c r="B14" s="20">
        <v>710</v>
      </c>
      <c r="C14" s="19">
        <v>0.05</v>
      </c>
      <c r="D14" s="14">
        <f>SUMIF(Rozpocet_ZoNFP!E4:E78,A14,Rozpocet_ZoNFP!H4:H78)</f>
        <v>35</v>
      </c>
      <c r="E14" s="21"/>
      <c r="F14" s="15"/>
      <c r="G14" s="16">
        <f>D14/D17</f>
        <v>1.4568158168574402E-2</v>
      </c>
      <c r="H14" s="17"/>
    </row>
    <row r="15" spans="1:8">
      <c r="A15" s="34" t="s">
        <v>239</v>
      </c>
      <c r="B15" s="22">
        <v>900</v>
      </c>
      <c r="C15" s="23">
        <v>0.5</v>
      </c>
      <c r="D15" s="24">
        <f>SUMIF(Rozpocet_ZoNFP!E4:E78,A15,Rozpocet_ZoNFP!H4:H78)</f>
        <v>0</v>
      </c>
      <c r="E15" s="25"/>
      <c r="F15" s="15"/>
      <c r="G15" s="16">
        <f>D15/D17</f>
        <v>0</v>
      </c>
      <c r="H15" s="17"/>
    </row>
    <row r="16" spans="1:8" ht="36.75" customHeight="1" thickBot="1">
      <c r="A16" s="35" t="s">
        <v>240</v>
      </c>
      <c r="B16" s="22">
        <v>570</v>
      </c>
      <c r="C16" s="23">
        <v>0.2</v>
      </c>
      <c r="D16" s="24">
        <f>SUMIF(Rozpocet_ZoNFP!E4:E78,A16,Rozpocet_ZoNFP!H4:H78)</f>
        <v>0</v>
      </c>
      <c r="E16" s="25"/>
      <c r="F16" s="27"/>
      <c r="G16" s="16">
        <f>D16/D17</f>
        <v>0</v>
      </c>
      <c r="H16" s="26"/>
    </row>
    <row r="17" spans="1:8" ht="16" thickBot="1">
      <c r="A17" s="28" t="s">
        <v>241</v>
      </c>
      <c r="B17" s="184"/>
      <c r="C17" s="185"/>
      <c r="D17" s="29">
        <f>SUM(D5:D16)</f>
        <v>2402.5</v>
      </c>
      <c r="E17" s="37">
        <f>SUM(E5:E16)</f>
        <v>0</v>
      </c>
      <c r="F17" s="37">
        <f>SUM(F5:F16)</f>
        <v>0</v>
      </c>
      <c r="G17" s="39">
        <f>SUM(G5:G16)</f>
        <v>0.99999999999999989</v>
      </c>
      <c r="H17" s="30"/>
    </row>
    <row r="18" spans="1:8">
      <c r="C18" s="31"/>
    </row>
  </sheetData>
  <mergeCells count="4">
    <mergeCell ref="A3:A4"/>
    <mergeCell ref="B3:C3"/>
    <mergeCell ref="D3:H3"/>
    <mergeCell ref="B17:C17"/>
  </mergeCells>
  <conditionalFormatting sqref="E5">
    <cfRule type="cellIs" dxfId="10" priority="16" operator="greaterThan">
      <formula>$B$5</formula>
    </cfRule>
  </conditionalFormatting>
  <conditionalFormatting sqref="E6">
    <cfRule type="cellIs" dxfId="9" priority="15" operator="greaterThan">
      <formula>$B$6</formula>
    </cfRule>
  </conditionalFormatting>
  <conditionalFormatting sqref="E7">
    <cfRule type="cellIs" dxfId="8" priority="14" operator="greaterThan">
      <formula>$B$7</formula>
    </cfRule>
  </conditionalFormatting>
  <conditionalFormatting sqref="E8">
    <cfRule type="cellIs" dxfId="7" priority="13" operator="greaterThan">
      <formula>$B$8</formula>
    </cfRule>
  </conditionalFormatting>
  <conditionalFormatting sqref="E9">
    <cfRule type="cellIs" dxfId="6" priority="12" operator="greaterThan">
      <formula>$B$9</formula>
    </cfRule>
  </conditionalFormatting>
  <conditionalFormatting sqref="E10">
    <cfRule type="cellIs" dxfId="5" priority="11" operator="greaterThan">
      <formula>$B$10</formula>
    </cfRule>
  </conditionalFormatting>
  <conditionalFormatting sqref="E11">
    <cfRule type="cellIs" dxfId="4" priority="10" operator="greaterThan">
      <formula>$B$11</formula>
    </cfRule>
  </conditionalFormatting>
  <conditionalFormatting sqref="E12">
    <cfRule type="cellIs" dxfId="3" priority="9" operator="greaterThan">
      <formula>$B$12</formula>
    </cfRule>
  </conditionalFormatting>
  <conditionalFormatting sqref="E13">
    <cfRule type="cellIs" dxfId="2" priority="8" operator="greaterThan">
      <formula>$B$13</formula>
    </cfRule>
  </conditionalFormatting>
  <conditionalFormatting sqref="E14:E15">
    <cfRule type="cellIs" dxfId="1" priority="7" operator="greaterThan">
      <formula>$B$14</formula>
    </cfRule>
  </conditionalFormatting>
  <conditionalFormatting sqref="E16">
    <cfRule type="cellIs" dxfId="0" priority="65" operator="greaterThan">
      <formula>#REF!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00000000-0002-0000-0400-000000000000}">
      <formula1>B5</formula1>
    </dataValidation>
  </dataValidations>
  <pageMargins left="0.7" right="0.7" top="0.75" bottom="0.75" header="0.3" footer="0.3"/>
  <pageSetup paperSize="9" scale="66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678854A3B2246BFEB5A97EC88A658" ma:contentTypeVersion="12" ma:contentTypeDescription="Create a new document." ma:contentTypeScope="" ma:versionID="e919004156f2fc0b695c166440010dbc">
  <xsd:schema xmlns:xsd="http://www.w3.org/2001/XMLSchema" xmlns:xs="http://www.w3.org/2001/XMLSchema" xmlns:p="http://schemas.microsoft.com/office/2006/metadata/properties" xmlns:ns2="ea184d24-7dd3-4568-8704-484454f06a54" xmlns:ns3="227d78a1-e18e-42ac-886f-61ab4f0a20fb" targetNamespace="http://schemas.microsoft.com/office/2006/metadata/properties" ma:root="true" ma:fieldsID="fd6a71a808c3d00f5db3c53f2e9fd5d3" ns2:_="" ns3:_="">
    <xsd:import namespace="ea184d24-7dd3-4568-8704-484454f06a54"/>
    <xsd:import namespace="227d78a1-e18e-42ac-886f-61ab4f0a20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84d24-7dd3-4568-8704-484454f06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d78a1-e18e-42ac-886f-61ab4f0a20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91FB6F-8C4A-498D-A362-11447B1AA7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B246A9-3521-4127-913E-0FBAC695B6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E85C8-05F6-4003-B4BB-10594342B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84d24-7dd3-4568-8704-484454f06a54"/>
    <ds:schemaRef ds:uri="227d78a1-e18e-42ac-886f-61ab4f0a20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Rozpocet_ZoNFP</vt:lpstr>
      <vt:lpstr>Skyty_harok</vt:lpstr>
      <vt:lpstr>Hlavné aktivity projektu</vt:lpstr>
      <vt:lpstr>Aktivity výstupov projektu</vt:lpstr>
      <vt:lpstr>Limity</vt:lpstr>
      <vt:lpstr>'Aktivity výstupov projektu'!_Hlk26183371</vt:lpstr>
      <vt:lpstr>Rozpocet_ZoNFP!Print_Area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2017-12-04T10:18:25Z</dcterms:created>
  <dcterms:modified xsi:type="dcterms:W3CDTF">2021-08-31T11:19:30Z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0x010100603678854A3B2246BFEB5A97EC88A658</vt:lpwstr>
  </property>
</Properties>
</file>